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Zygmunt\Dydaktyka\Studium podyplomowe_klimat akustyczny 4h\"/>
    </mc:Choice>
  </mc:AlternateContent>
  <xr:revisionPtr revIDLastSave="0" documentId="8_{4CFA6BAF-E25E-4A02-A3EF-EC7967675E80}" xr6:coauthVersionLast="47" xr6:coauthVersionMax="47" xr10:uidLastSave="{00000000-0000-0000-0000-000000000000}"/>
  <bookViews>
    <workbookView xWindow="-108" yWindow="-108" windowWidth="23256" windowHeight="12576" activeTab="7" xr2:uid="{A5FE68D3-F59D-4069-A1AF-60E356AE5C4F}"/>
  </bookViews>
  <sheets>
    <sheet name="Zadanie 1" sheetId="1" r:id="rId1"/>
    <sheet name="Zadanie 2" sheetId="2" r:id="rId2"/>
    <sheet name="Zadanie 3" sheetId="3" r:id="rId3"/>
    <sheet name="Zadanie 4." sheetId="4" r:id="rId4"/>
    <sheet name="Zadanie 5." sheetId="5" r:id="rId5"/>
    <sheet name="Zadanie 6." sheetId="7" r:id="rId6"/>
    <sheet name="Zadanie 7." sheetId="6" r:id="rId7"/>
    <sheet name="Zadanie 8."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8" l="1"/>
  <c r="C20" i="8"/>
  <c r="D20" i="2"/>
  <c r="D24" i="2"/>
  <c r="D28" i="2"/>
  <c r="C16" i="7"/>
  <c r="C21" i="6"/>
  <c r="C30" i="6" s="1"/>
  <c r="C16" i="6"/>
  <c r="C26" i="6" s="1"/>
  <c r="H12" i="6"/>
  <c r="F10" i="5"/>
  <c r="E30" i="5" s="1"/>
  <c r="F30" i="5" s="1"/>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13" i="5"/>
  <c r="C34" i="6" l="1"/>
  <c r="C38" i="6" s="1"/>
  <c r="E38" i="5"/>
  <c r="F38" i="5" s="1"/>
  <c r="E15" i="5"/>
  <c r="F15" i="5" s="1"/>
  <c r="E37" i="5"/>
  <c r="F37" i="5" s="1"/>
  <c r="E29" i="5"/>
  <c r="F29" i="5" s="1"/>
  <c r="E21" i="5"/>
  <c r="F21" i="5" s="1"/>
  <c r="E36" i="5"/>
  <c r="F36" i="5" s="1"/>
  <c r="E28" i="5"/>
  <c r="F28" i="5" s="1"/>
  <c r="E20" i="5"/>
  <c r="F20" i="5" s="1"/>
  <c r="E35" i="5"/>
  <c r="F35" i="5" s="1"/>
  <c r="E27" i="5"/>
  <c r="F27" i="5" s="1"/>
  <c r="E19" i="5"/>
  <c r="F19" i="5" s="1"/>
  <c r="E22" i="5"/>
  <c r="F22" i="5" s="1"/>
  <c r="E14" i="5"/>
  <c r="F14" i="5" s="1"/>
  <c r="E13" i="5"/>
  <c r="F13" i="5" s="1"/>
  <c r="E34" i="5"/>
  <c r="F34" i="5" s="1"/>
  <c r="E26" i="5"/>
  <c r="F26" i="5" s="1"/>
  <c r="E18" i="5"/>
  <c r="F18" i="5" s="1"/>
  <c r="E41" i="5"/>
  <c r="F41" i="5" s="1"/>
  <c r="E33" i="5"/>
  <c r="F33" i="5" s="1"/>
  <c r="E25" i="5"/>
  <c r="F25" i="5" s="1"/>
  <c r="E17" i="5"/>
  <c r="F17" i="5" s="1"/>
  <c r="E40" i="5"/>
  <c r="F40" i="5" s="1"/>
  <c r="E32" i="5"/>
  <c r="F32" i="5" s="1"/>
  <c r="E24" i="5"/>
  <c r="F24" i="5" s="1"/>
  <c r="E16" i="5"/>
  <c r="F16" i="5" s="1"/>
  <c r="E39" i="5"/>
  <c r="F39" i="5" s="1"/>
  <c r="E31" i="5"/>
  <c r="F31" i="5" s="1"/>
  <c r="E23" i="5"/>
  <c r="F23" i="5" s="1"/>
  <c r="J12" i="4"/>
  <c r="J14" i="4"/>
  <c r="J20" i="4"/>
  <c r="J21" i="4"/>
  <c r="J22" i="4"/>
  <c r="J23" i="4"/>
  <c r="J24" i="4"/>
  <c r="J28" i="4"/>
  <c r="J29" i="4"/>
  <c r="J30" i="4"/>
  <c r="J31" i="4"/>
  <c r="J32" i="4"/>
  <c r="J36" i="4"/>
  <c r="J8" i="4"/>
  <c r="F9" i="4"/>
  <c r="J9" i="4" s="1"/>
  <c r="F10" i="4"/>
  <c r="J10" i="4" s="1"/>
  <c r="F11" i="4"/>
  <c r="J11" i="4" s="1"/>
  <c r="F12" i="4"/>
  <c r="F13" i="4"/>
  <c r="J13" i="4" s="1"/>
  <c r="F14" i="4"/>
  <c r="F15" i="4"/>
  <c r="J15" i="4" s="1"/>
  <c r="F16" i="4"/>
  <c r="J16" i="4" s="1"/>
  <c r="F17" i="4"/>
  <c r="J17" i="4" s="1"/>
  <c r="F18" i="4"/>
  <c r="J18" i="4" s="1"/>
  <c r="F19" i="4"/>
  <c r="J19" i="4" s="1"/>
  <c r="F20" i="4"/>
  <c r="F21" i="4"/>
  <c r="F22" i="4"/>
  <c r="F23" i="4"/>
  <c r="F24" i="4"/>
  <c r="F25" i="4"/>
  <c r="J25" i="4" s="1"/>
  <c r="F26" i="4"/>
  <c r="J26" i="4" s="1"/>
  <c r="F27" i="4"/>
  <c r="J27" i="4" s="1"/>
  <c r="F28" i="4"/>
  <c r="F29" i="4"/>
  <c r="F30" i="4"/>
  <c r="F31" i="4"/>
  <c r="F32" i="4"/>
  <c r="F33" i="4"/>
  <c r="J33" i="4" s="1"/>
  <c r="F34" i="4"/>
  <c r="J34" i="4" s="1"/>
  <c r="F35" i="4"/>
  <c r="J35" i="4" s="1"/>
  <c r="F36" i="4"/>
  <c r="F8" i="4"/>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D45" i="2"/>
  <c r="D54" i="2" s="1"/>
  <c r="D24" i="1"/>
  <c r="H24" i="1" s="1"/>
  <c r="D20" i="1"/>
  <c r="H20" i="1"/>
  <c r="D28" i="1" l="1"/>
  <c r="H28" i="1" s="1"/>
  <c r="J37" i="4"/>
  <c r="F70" i="4" s="1"/>
  <c r="J37" i="3"/>
  <c r="F37" i="3" s="1"/>
</calcChain>
</file>

<file path=xl/sharedStrings.xml><?xml version="1.0" encoding="utf-8"?>
<sst xmlns="http://schemas.openxmlformats.org/spreadsheetml/2006/main" count="197" uniqueCount="114">
  <si>
    <t>Zadanie. 1</t>
  </si>
  <si>
    <t>Zadanie dotyczy przeliczania wartości poziomu ciśnienia akustycznego na odpowiadające mu ciśnienie akustyczne. Przeliczenie pozwala na wykonanie dalszych obliczeń na wielkościach bezwzględnych. Wychodzimy ze wzoru na poziom ciśnienia akustycznego postaci:</t>
  </si>
  <si>
    <r>
      <t>L</t>
    </r>
    <r>
      <rPr>
        <vertAlign val="subscript"/>
        <sz val="11"/>
        <color theme="1"/>
        <rFont val="Calibri"/>
        <family val="2"/>
        <charset val="238"/>
        <scheme val="minor"/>
      </rPr>
      <t>p</t>
    </r>
    <r>
      <rPr>
        <sz val="11"/>
        <color theme="1"/>
        <rFont val="Calibri"/>
        <family val="2"/>
        <charset val="238"/>
        <scheme val="minor"/>
      </rPr>
      <t xml:space="preserve"> = 20 log (p/p</t>
    </r>
    <r>
      <rPr>
        <vertAlign val="subscript"/>
        <sz val="11"/>
        <color theme="1"/>
        <rFont val="Calibri"/>
        <family val="2"/>
        <charset val="238"/>
        <scheme val="minor"/>
      </rPr>
      <t>o</t>
    </r>
    <r>
      <rPr>
        <sz val="11"/>
        <color theme="1"/>
        <rFont val="Calibri"/>
        <family val="2"/>
        <charset val="238"/>
        <scheme val="minor"/>
      </rPr>
      <t>)</t>
    </r>
  </si>
  <si>
    <t>gdzie</t>
  </si>
  <si>
    <r>
      <t>p</t>
    </r>
    <r>
      <rPr>
        <vertAlign val="subscript"/>
        <sz val="11"/>
        <color theme="1"/>
        <rFont val="Calibri"/>
        <family val="2"/>
        <charset val="238"/>
        <scheme val="minor"/>
      </rPr>
      <t>o</t>
    </r>
    <r>
      <rPr>
        <sz val="11"/>
        <color theme="1"/>
        <rFont val="Calibri"/>
        <family val="2"/>
        <charset val="238"/>
        <scheme val="minor"/>
      </rPr>
      <t xml:space="preserve"> =</t>
    </r>
  </si>
  <si>
    <t>Pa</t>
  </si>
  <si>
    <r>
      <t>p=p</t>
    </r>
    <r>
      <rPr>
        <vertAlign val="subscript"/>
        <sz val="11"/>
        <color theme="1"/>
        <rFont val="Calibri"/>
        <family val="2"/>
        <charset val="238"/>
        <scheme val="minor"/>
      </rPr>
      <t xml:space="preserve">o </t>
    </r>
    <r>
      <rPr>
        <sz val="11"/>
        <color theme="1"/>
        <rFont val="Calibri"/>
        <family val="2"/>
        <charset val="238"/>
        <scheme val="minor"/>
      </rPr>
      <t>* 10</t>
    </r>
    <r>
      <rPr>
        <vertAlign val="superscript"/>
        <sz val="11"/>
        <color theme="1"/>
        <rFont val="Calibri"/>
        <family val="2"/>
        <charset val="238"/>
        <scheme val="minor"/>
      </rPr>
      <t>(Lp/20)</t>
    </r>
  </si>
  <si>
    <t>dB</t>
  </si>
  <si>
    <t>czyli około 1 Pa</t>
  </si>
  <si>
    <r>
      <t>L</t>
    </r>
    <r>
      <rPr>
        <vertAlign val="subscript"/>
        <sz val="11"/>
        <color theme="1"/>
        <rFont val="Calibri"/>
        <family val="2"/>
        <charset val="238"/>
        <scheme val="minor"/>
      </rPr>
      <t>p1</t>
    </r>
    <r>
      <rPr>
        <sz val="11"/>
        <color theme="1"/>
        <rFont val="Calibri"/>
        <family val="2"/>
        <charset val="238"/>
        <scheme val="minor"/>
      </rPr>
      <t xml:space="preserve"> =</t>
    </r>
  </si>
  <si>
    <r>
      <t>p</t>
    </r>
    <r>
      <rPr>
        <vertAlign val="subscript"/>
        <sz val="11"/>
        <color theme="1"/>
        <rFont val="Calibri"/>
        <family val="2"/>
        <charset val="238"/>
        <scheme val="minor"/>
      </rPr>
      <t>1</t>
    </r>
    <r>
      <rPr>
        <sz val="11"/>
        <color theme="1"/>
        <rFont val="Calibri"/>
        <family val="2"/>
        <charset val="238"/>
        <scheme val="minor"/>
      </rPr>
      <t>=</t>
    </r>
  </si>
  <si>
    <r>
      <t>p</t>
    </r>
    <r>
      <rPr>
        <vertAlign val="subscript"/>
        <sz val="11"/>
        <color theme="1"/>
        <rFont val="Calibri"/>
        <family val="2"/>
        <charset val="238"/>
        <scheme val="minor"/>
      </rPr>
      <t>2</t>
    </r>
    <r>
      <rPr>
        <sz val="11"/>
        <color theme="1"/>
        <rFont val="Calibri"/>
        <family val="2"/>
        <charset val="238"/>
        <scheme val="minor"/>
      </rPr>
      <t>=</t>
    </r>
  </si>
  <si>
    <r>
      <t>L</t>
    </r>
    <r>
      <rPr>
        <vertAlign val="subscript"/>
        <sz val="11"/>
        <color theme="1"/>
        <rFont val="Calibri"/>
        <family val="2"/>
        <charset val="238"/>
        <scheme val="minor"/>
      </rPr>
      <t>p2</t>
    </r>
    <r>
      <rPr>
        <sz val="11"/>
        <color theme="1"/>
        <rFont val="Calibri"/>
        <family val="2"/>
        <charset val="238"/>
        <scheme val="minor"/>
      </rPr>
      <t xml:space="preserve"> =</t>
    </r>
  </si>
  <si>
    <r>
      <t>Czyli w tym momencie możemy policzyć ile razy poziom L</t>
    </r>
    <r>
      <rPr>
        <vertAlign val="subscript"/>
        <sz val="11"/>
        <color theme="1"/>
        <rFont val="Calibri"/>
        <family val="2"/>
        <charset val="238"/>
        <scheme val="minor"/>
      </rPr>
      <t>p2</t>
    </r>
    <r>
      <rPr>
        <sz val="11"/>
        <color theme="1"/>
        <rFont val="Calibri"/>
        <family val="2"/>
        <charset val="238"/>
        <scheme val="minor"/>
      </rPr>
      <t xml:space="preserve"> jest większy od poziomu L</t>
    </r>
    <r>
      <rPr>
        <vertAlign val="subscript"/>
        <sz val="11"/>
        <color theme="1"/>
        <rFont val="Calibri"/>
        <family val="2"/>
        <charset val="238"/>
        <scheme val="minor"/>
      </rPr>
      <t>p1</t>
    </r>
    <r>
      <rPr>
        <sz val="11"/>
        <color theme="1"/>
        <rFont val="Calibri"/>
        <family val="2"/>
        <charset val="238"/>
        <scheme val="minor"/>
      </rPr>
      <t>.</t>
    </r>
  </si>
  <si>
    <r>
      <t>L</t>
    </r>
    <r>
      <rPr>
        <vertAlign val="subscript"/>
        <sz val="11"/>
        <color theme="1"/>
        <rFont val="Calibri"/>
        <family val="2"/>
        <charset val="238"/>
        <scheme val="minor"/>
      </rPr>
      <t>p2</t>
    </r>
    <r>
      <rPr>
        <sz val="11"/>
        <color theme="1"/>
        <rFont val="Calibri"/>
        <family val="2"/>
        <charset val="238"/>
        <scheme val="minor"/>
      </rPr>
      <t xml:space="preserve"> / L</t>
    </r>
    <r>
      <rPr>
        <vertAlign val="subscript"/>
        <sz val="11"/>
        <color theme="1"/>
        <rFont val="Calibri"/>
        <family val="2"/>
        <charset val="238"/>
        <scheme val="minor"/>
      </rPr>
      <t>p1</t>
    </r>
    <r>
      <rPr>
        <sz val="11"/>
        <color theme="1"/>
        <rFont val="Calibri"/>
        <family val="2"/>
        <charset val="238"/>
        <scheme val="minor"/>
      </rPr>
      <t xml:space="preserve"> = </t>
    </r>
  </si>
  <si>
    <t>Po przekształceniu dostajemy wzór, który pozwala obliczyć wartość ciśnienia akustycznego</t>
  </si>
  <si>
    <r>
      <t>Dla przykładu, wykonajmy obliczenia dla poziomów ciśnienia: L</t>
    </r>
    <r>
      <rPr>
        <vertAlign val="subscript"/>
        <sz val="11"/>
        <color theme="1"/>
        <rFont val="Calibri"/>
        <family val="2"/>
        <charset val="238"/>
        <scheme val="minor"/>
      </rPr>
      <t>p1</t>
    </r>
    <r>
      <rPr>
        <sz val="11"/>
        <color theme="1"/>
        <rFont val="Calibri"/>
        <family val="2"/>
        <charset val="238"/>
        <scheme val="minor"/>
      </rPr>
      <t xml:space="preserve"> = 94 dB i L</t>
    </r>
    <r>
      <rPr>
        <vertAlign val="subscript"/>
        <sz val="11"/>
        <color theme="1"/>
        <rFont val="Calibri"/>
        <family val="2"/>
        <charset val="238"/>
        <scheme val="minor"/>
      </rPr>
      <t>p2</t>
    </r>
    <r>
      <rPr>
        <sz val="11"/>
        <color theme="1"/>
        <rFont val="Calibri"/>
        <family val="2"/>
        <charset val="238"/>
        <scheme val="minor"/>
      </rPr>
      <t xml:space="preserve"> = 100 dB</t>
    </r>
  </si>
  <si>
    <t>W ten sposób możemy napisać, że podwojenie amplitudy ciśnienia (np. z 94 dB do 100 dB) spowoduje wzrost poziomu ciśnienia akustycznego o 6 dB</t>
  </si>
  <si>
    <r>
      <t>Dla przykładu, wykonajmy obliczenia dla następujacych wartości poziomu L</t>
    </r>
    <r>
      <rPr>
        <vertAlign val="subscript"/>
        <sz val="11"/>
        <color theme="1"/>
        <rFont val="Calibri"/>
        <family val="2"/>
        <charset val="238"/>
        <scheme val="minor"/>
      </rPr>
      <t>p</t>
    </r>
    <r>
      <rPr>
        <sz val="11"/>
        <color theme="1"/>
        <rFont val="Calibri"/>
        <family val="2"/>
        <charset val="238"/>
        <scheme val="minor"/>
      </rPr>
      <t>:  
     - 72 dB, 
     - 65 dB,
     - 83 dB.</t>
    </r>
  </si>
  <si>
    <r>
      <t>L</t>
    </r>
    <r>
      <rPr>
        <vertAlign val="subscript"/>
        <sz val="11"/>
        <color theme="1"/>
        <rFont val="Calibri"/>
        <family val="2"/>
        <charset val="238"/>
        <scheme val="minor"/>
      </rPr>
      <t>p3</t>
    </r>
    <r>
      <rPr>
        <sz val="11"/>
        <color theme="1"/>
        <rFont val="Calibri"/>
        <family val="2"/>
        <charset val="238"/>
        <scheme val="minor"/>
      </rPr>
      <t xml:space="preserve"> =</t>
    </r>
  </si>
  <si>
    <r>
      <t>p</t>
    </r>
    <r>
      <rPr>
        <vertAlign val="subscript"/>
        <sz val="11"/>
        <color theme="1"/>
        <rFont val="Calibri"/>
        <family val="2"/>
        <charset val="238"/>
        <scheme val="minor"/>
      </rPr>
      <t>3</t>
    </r>
    <r>
      <rPr>
        <sz val="11"/>
        <color theme="1"/>
        <rFont val="Calibri"/>
        <family val="2"/>
        <charset val="238"/>
        <scheme val="minor"/>
      </rPr>
      <t>=</t>
    </r>
  </si>
  <si>
    <r>
      <t>Teraz można wyliczyć poziom ciśnienia akustycznego wykorzystując definicji poziomu L</t>
    </r>
    <r>
      <rPr>
        <vertAlign val="subscript"/>
        <sz val="11"/>
        <color theme="1"/>
        <rFont val="Calibri"/>
        <family val="2"/>
        <charset val="238"/>
        <scheme val="minor"/>
      </rPr>
      <t>p</t>
    </r>
  </si>
  <si>
    <t>W myśl zasady superpozycji możemy napisać</t>
  </si>
  <si>
    <t>Natężenie akustyczne jest definiowane jako</t>
  </si>
  <si>
    <r>
      <t>I = p</t>
    </r>
    <r>
      <rPr>
        <vertAlign val="superscript"/>
        <sz val="11"/>
        <color theme="1"/>
        <rFont val="Calibri"/>
        <family val="2"/>
        <charset val="238"/>
        <scheme val="minor"/>
      </rPr>
      <t>2</t>
    </r>
    <r>
      <rPr>
        <sz val="11"/>
        <color theme="1"/>
        <rFont val="Calibri"/>
        <family val="2"/>
        <charset val="238"/>
        <scheme val="minor"/>
      </rPr>
      <t>/(</t>
    </r>
    <r>
      <rPr>
        <sz val="11"/>
        <color theme="1"/>
        <rFont val="Symbol"/>
        <family val="1"/>
        <charset val="2"/>
      </rPr>
      <t>r</t>
    </r>
    <r>
      <rPr>
        <vertAlign val="subscript"/>
        <sz val="11"/>
        <color theme="1"/>
        <rFont val="Calibri"/>
        <family val="2"/>
        <charset val="238"/>
        <scheme val="minor"/>
      </rPr>
      <t>o</t>
    </r>
    <r>
      <rPr>
        <sz val="11"/>
        <color theme="1"/>
        <rFont val="Calibri"/>
        <family val="2"/>
        <charset val="238"/>
        <scheme val="minor"/>
      </rPr>
      <t>*c</t>
    </r>
    <r>
      <rPr>
        <vertAlign val="subscript"/>
        <sz val="11"/>
        <color theme="1"/>
        <rFont val="Calibri"/>
        <family val="2"/>
        <charset val="238"/>
        <scheme val="minor"/>
      </rPr>
      <t>o</t>
    </r>
    <r>
      <rPr>
        <sz val="11"/>
        <color theme="1"/>
        <rFont val="Calibri"/>
        <family val="2"/>
        <charset val="238"/>
        <scheme val="minor"/>
      </rPr>
      <t>)</t>
    </r>
  </si>
  <si>
    <t>Sumowanie natężeń przyjmuje postać</t>
  </si>
  <si>
    <r>
      <t>p</t>
    </r>
    <r>
      <rPr>
        <vertAlign val="superscript"/>
        <sz val="11"/>
        <color theme="1"/>
        <rFont val="Calibri"/>
        <family val="2"/>
        <charset val="238"/>
        <scheme val="minor"/>
      </rPr>
      <t>2</t>
    </r>
    <r>
      <rPr>
        <vertAlign val="subscript"/>
        <sz val="11"/>
        <color theme="1"/>
        <rFont val="Calibri"/>
        <family val="2"/>
        <charset val="238"/>
        <scheme val="minor"/>
      </rPr>
      <t>c</t>
    </r>
    <r>
      <rPr>
        <sz val="11"/>
        <color theme="1"/>
        <rFont val="Calibri"/>
        <family val="2"/>
        <charset val="238"/>
        <scheme val="minor"/>
      </rPr>
      <t xml:space="preserve"> = </t>
    </r>
  </si>
  <si>
    <r>
      <t>p</t>
    </r>
    <r>
      <rPr>
        <vertAlign val="superscript"/>
        <sz val="11"/>
        <color theme="1"/>
        <rFont val="Calibri"/>
        <family val="2"/>
        <charset val="238"/>
        <scheme val="minor"/>
      </rPr>
      <t>2</t>
    </r>
    <r>
      <rPr>
        <vertAlign val="subscript"/>
        <sz val="11"/>
        <color theme="1"/>
        <rFont val="Calibri"/>
        <family val="2"/>
        <charset val="238"/>
        <scheme val="minor"/>
      </rPr>
      <t>1</t>
    </r>
    <r>
      <rPr>
        <sz val="11"/>
        <color theme="1"/>
        <rFont val="Calibri"/>
        <family val="2"/>
        <charset val="238"/>
        <scheme val="minor"/>
      </rPr>
      <t xml:space="preserve"> + p</t>
    </r>
    <r>
      <rPr>
        <vertAlign val="superscript"/>
        <sz val="11"/>
        <color theme="1"/>
        <rFont val="Calibri"/>
        <family val="2"/>
        <charset val="238"/>
        <scheme val="minor"/>
      </rPr>
      <t>2</t>
    </r>
    <r>
      <rPr>
        <vertAlign val="subscript"/>
        <sz val="11"/>
        <color theme="1"/>
        <rFont val="Calibri"/>
        <family val="2"/>
        <charset val="238"/>
        <scheme val="minor"/>
      </rPr>
      <t>2</t>
    </r>
    <r>
      <rPr>
        <sz val="11"/>
        <color theme="1"/>
        <rFont val="Calibri"/>
        <family val="2"/>
        <charset val="238"/>
        <scheme val="minor"/>
      </rPr>
      <t xml:space="preserve"> + p</t>
    </r>
    <r>
      <rPr>
        <vertAlign val="superscript"/>
        <sz val="11"/>
        <color theme="1"/>
        <rFont val="Calibri"/>
        <family val="2"/>
        <charset val="238"/>
        <scheme val="minor"/>
      </rPr>
      <t>2</t>
    </r>
    <r>
      <rPr>
        <vertAlign val="subscript"/>
        <sz val="11"/>
        <color theme="1"/>
        <rFont val="Calibri"/>
        <family val="2"/>
        <charset val="238"/>
        <scheme val="minor"/>
      </rPr>
      <t>3</t>
    </r>
  </si>
  <si>
    <t>Ostatecznie otrzymujemy</t>
  </si>
  <si>
    <r>
      <t>p</t>
    </r>
    <r>
      <rPr>
        <vertAlign val="subscript"/>
        <sz val="11"/>
        <color theme="1"/>
        <rFont val="Calibri"/>
        <family val="2"/>
        <charset val="238"/>
        <scheme val="minor"/>
      </rPr>
      <t>c</t>
    </r>
    <r>
      <rPr>
        <sz val="11"/>
        <color theme="1"/>
        <rFont val="Calibri"/>
        <family val="2"/>
        <charset val="238"/>
        <scheme val="minor"/>
      </rPr>
      <t xml:space="preserve"> =</t>
    </r>
  </si>
  <si>
    <r>
      <t>I</t>
    </r>
    <r>
      <rPr>
        <vertAlign val="subscript"/>
        <sz val="11"/>
        <color theme="1"/>
        <rFont val="Calibri"/>
        <family val="2"/>
        <charset val="238"/>
        <scheme val="minor"/>
      </rPr>
      <t>c</t>
    </r>
    <r>
      <rPr>
        <sz val="11"/>
        <color theme="1"/>
        <rFont val="Calibri"/>
        <family val="2"/>
        <charset val="238"/>
        <scheme val="minor"/>
      </rPr>
      <t>=I</t>
    </r>
    <r>
      <rPr>
        <vertAlign val="subscript"/>
        <sz val="11"/>
        <color theme="1"/>
        <rFont val="Calibri"/>
        <family val="2"/>
        <charset val="238"/>
        <scheme val="minor"/>
      </rPr>
      <t>1</t>
    </r>
    <r>
      <rPr>
        <sz val="11"/>
        <color theme="1"/>
        <rFont val="Calibri"/>
        <family val="2"/>
        <charset val="238"/>
        <scheme val="minor"/>
      </rPr>
      <t>+I</t>
    </r>
    <r>
      <rPr>
        <vertAlign val="subscript"/>
        <sz val="11"/>
        <color theme="1"/>
        <rFont val="Calibri"/>
        <family val="2"/>
        <charset val="238"/>
        <scheme val="minor"/>
      </rPr>
      <t>2</t>
    </r>
    <r>
      <rPr>
        <sz val="11"/>
        <color theme="1"/>
        <rFont val="Calibri"/>
        <family val="2"/>
        <charset val="238"/>
        <scheme val="minor"/>
      </rPr>
      <t>+I</t>
    </r>
    <r>
      <rPr>
        <vertAlign val="subscript"/>
        <sz val="11"/>
        <color theme="1"/>
        <rFont val="Calibri"/>
        <family val="2"/>
        <charset val="238"/>
        <scheme val="minor"/>
      </rPr>
      <t>3</t>
    </r>
  </si>
  <si>
    <t>Zadanie. 2</t>
  </si>
  <si>
    <t>Zadanie służy zobrazowaniu procedury sumowania energii akustycznej pochodzących od różnych źródeł dźwięku (źródeł znajdujących na danym obszarze, znajdujacych się w bezposrednim sąsiedztwie). Należy pamiętać, że nie możemy sumować poziomów ciśnienia. Jeżeli hałas jest określany przy pomocy poziomu ciśnienia akustycznego, poziomy należy przeliczyć na równoważne wartości ciśnienia akustycznego. 
Wychodzimy ze wzoru na poziom ciśnienia akustycznego postaci:</t>
  </si>
  <si>
    <r>
      <t>L</t>
    </r>
    <r>
      <rPr>
        <vertAlign val="subscript"/>
        <sz val="11"/>
        <color theme="1"/>
        <rFont val="Calibri"/>
        <family val="2"/>
        <charset val="238"/>
        <scheme val="minor"/>
      </rPr>
      <t>p</t>
    </r>
    <r>
      <rPr>
        <sz val="11"/>
        <color theme="1"/>
        <rFont val="Calibri"/>
        <family val="2"/>
        <charset val="238"/>
        <scheme val="minor"/>
      </rPr>
      <t>=</t>
    </r>
  </si>
  <si>
    <r>
      <t>L</t>
    </r>
    <r>
      <rPr>
        <vertAlign val="subscript"/>
        <sz val="11"/>
        <color theme="1"/>
        <rFont val="Calibri"/>
        <family val="2"/>
        <charset val="238"/>
        <scheme val="minor"/>
      </rPr>
      <t>p</t>
    </r>
    <r>
      <rPr>
        <sz val="11"/>
        <color theme="1"/>
        <rFont val="Calibri"/>
        <family val="2"/>
        <charset val="238"/>
        <scheme val="minor"/>
      </rPr>
      <t xml:space="preserve"> = 20 log (p</t>
    </r>
    <r>
      <rPr>
        <vertAlign val="subscript"/>
        <sz val="11"/>
        <color theme="1"/>
        <rFont val="Calibri"/>
        <family val="2"/>
        <charset val="238"/>
        <scheme val="minor"/>
      </rPr>
      <t>c</t>
    </r>
    <r>
      <rPr>
        <sz val="11"/>
        <color theme="1"/>
        <rFont val="Calibri"/>
        <family val="2"/>
        <charset val="238"/>
        <scheme val="minor"/>
      </rPr>
      <t>/p</t>
    </r>
    <r>
      <rPr>
        <vertAlign val="subscript"/>
        <sz val="11"/>
        <color theme="1"/>
        <rFont val="Calibri"/>
        <family val="2"/>
        <charset val="238"/>
        <scheme val="minor"/>
      </rPr>
      <t>o</t>
    </r>
    <r>
      <rPr>
        <sz val="11"/>
        <color theme="1"/>
        <rFont val="Calibri"/>
        <family val="2"/>
        <charset val="238"/>
        <scheme val="minor"/>
      </rPr>
      <t>)</t>
    </r>
  </si>
  <si>
    <r>
      <t xml:space="preserve">f </t>
    </r>
    <r>
      <rPr>
        <vertAlign val="subscript"/>
        <sz val="11"/>
        <color theme="1"/>
        <rFont val="Calibri"/>
        <family val="2"/>
        <charset val="238"/>
        <scheme val="minor"/>
      </rPr>
      <t>tercja</t>
    </r>
    <r>
      <rPr>
        <sz val="11"/>
        <color theme="1"/>
        <rFont val="Calibri"/>
        <family val="2"/>
        <charset val="238"/>
        <scheme val="minor"/>
      </rPr>
      <t xml:space="preserve"> [Hz]</t>
    </r>
  </si>
  <si>
    <r>
      <t>L</t>
    </r>
    <r>
      <rPr>
        <vertAlign val="subscript"/>
        <sz val="11"/>
        <color theme="1"/>
        <rFont val="Calibri"/>
        <family val="2"/>
        <charset val="238"/>
        <scheme val="minor"/>
      </rPr>
      <t>p</t>
    </r>
    <r>
      <rPr>
        <sz val="11"/>
        <color theme="1"/>
        <rFont val="Calibri"/>
        <family val="2"/>
        <charset val="238"/>
        <scheme val="minor"/>
      </rPr>
      <t xml:space="preserve"> [dB]</t>
    </r>
  </si>
  <si>
    <t>Suma p(t) (od 25 Hz do 16 kHz)</t>
  </si>
  <si>
    <t>Suma (miernik)</t>
  </si>
  <si>
    <t>Suma (obliczona)</t>
  </si>
  <si>
    <r>
      <t xml:space="preserve">p (t) = 0.00002*10 </t>
    </r>
    <r>
      <rPr>
        <vertAlign val="superscript"/>
        <sz val="11"/>
        <color theme="1"/>
        <rFont val="Calibri"/>
        <family val="2"/>
        <charset val="238"/>
        <scheme val="minor"/>
      </rPr>
      <t>0.1*Lp</t>
    </r>
    <r>
      <rPr>
        <sz val="11"/>
        <color theme="1"/>
        <rFont val="Calibri"/>
        <family val="2"/>
        <charset val="238"/>
        <scheme val="minor"/>
      </rPr>
      <t xml:space="preserve">  [Pa]</t>
    </r>
  </si>
  <si>
    <t>Zadanie. 3</t>
  </si>
  <si>
    <t xml:space="preserve">            w pasmach oktawowych (bez filtracji A)</t>
  </si>
  <si>
    <t>Rys. Z4-1. Charakterystyka zmian poziomu ciśnienia akustycznego w pasmach oktawowych (bez filtracji A)</t>
  </si>
  <si>
    <t>Rys. Z4-2. Charakterystyka zmian poziomu ciśnienia akustycznego w pasmach oktawowych (bez filtracji A)</t>
  </si>
  <si>
    <t>Rys. Z3-1. Charakterystyka zmian poziomu ciśnienia akustycznego</t>
  </si>
  <si>
    <r>
      <t>Filt ważenia "A"
K</t>
    </r>
    <r>
      <rPr>
        <vertAlign val="subscript"/>
        <sz val="11"/>
        <color theme="1"/>
        <rFont val="Calibri"/>
        <family val="2"/>
        <charset val="238"/>
        <scheme val="minor"/>
      </rPr>
      <t>i</t>
    </r>
    <r>
      <rPr>
        <sz val="11"/>
        <color theme="1"/>
        <rFont val="Calibri"/>
        <family val="2"/>
        <charset val="238"/>
        <scheme val="minor"/>
      </rPr>
      <t xml:space="preserve"> [dB]</t>
    </r>
  </si>
  <si>
    <r>
      <t>L</t>
    </r>
    <r>
      <rPr>
        <vertAlign val="subscript"/>
        <sz val="11"/>
        <color theme="1"/>
        <rFont val="Calibri"/>
        <family val="2"/>
        <charset val="238"/>
        <scheme val="minor"/>
      </rPr>
      <t>pi</t>
    </r>
    <r>
      <rPr>
        <sz val="11"/>
        <color theme="1"/>
        <rFont val="Calibri"/>
        <family val="2"/>
        <charset val="238"/>
        <scheme val="minor"/>
      </rPr>
      <t xml:space="preserve"> [dB]</t>
    </r>
  </si>
  <si>
    <t>- - -,-</t>
  </si>
  <si>
    <t>Zadanie. 4</t>
  </si>
  <si>
    <r>
      <t xml:space="preserve">p (t) = 0.00002*10 </t>
    </r>
    <r>
      <rPr>
        <vertAlign val="superscript"/>
        <sz val="11"/>
        <color theme="1"/>
        <rFont val="Calibri"/>
        <family val="2"/>
        <charset val="238"/>
        <scheme val="minor"/>
      </rPr>
      <t>0.1*LpK</t>
    </r>
    <r>
      <rPr>
        <sz val="11"/>
        <color theme="1"/>
        <rFont val="Calibri"/>
        <family val="2"/>
        <charset val="238"/>
        <scheme val="minor"/>
      </rPr>
      <t xml:space="preserve">  [Pa]</t>
    </r>
  </si>
  <si>
    <r>
      <t>Wartość L</t>
    </r>
    <r>
      <rPr>
        <vertAlign val="subscript"/>
        <sz val="11"/>
        <color theme="1"/>
        <rFont val="Calibri"/>
        <family val="2"/>
        <charset val="238"/>
        <scheme val="minor"/>
      </rPr>
      <t>pK</t>
    </r>
    <r>
      <rPr>
        <sz val="11"/>
        <color theme="1"/>
        <rFont val="Calibri"/>
        <family val="2"/>
        <charset val="238"/>
        <scheme val="minor"/>
      </rPr>
      <t xml:space="preserve"> po korekcji
(L</t>
    </r>
    <r>
      <rPr>
        <vertAlign val="subscript"/>
        <sz val="11"/>
        <color theme="1"/>
        <rFont val="Calibri"/>
        <family val="2"/>
        <charset val="238"/>
        <scheme val="minor"/>
      </rPr>
      <t>pi</t>
    </r>
    <r>
      <rPr>
        <sz val="11"/>
        <color theme="1"/>
        <rFont val="Calibri"/>
        <family val="2"/>
        <charset val="238"/>
        <scheme val="minor"/>
      </rPr>
      <t xml:space="preserve"> + K</t>
    </r>
    <r>
      <rPr>
        <vertAlign val="subscript"/>
        <sz val="11"/>
        <color theme="1"/>
        <rFont val="Calibri"/>
        <family val="2"/>
        <charset val="238"/>
        <scheme val="minor"/>
      </rPr>
      <t>i</t>
    </r>
    <r>
      <rPr>
        <sz val="11"/>
        <color theme="1"/>
        <rFont val="Calibri"/>
        <family val="2"/>
        <charset val="238"/>
        <scheme val="minor"/>
      </rPr>
      <t>) [dB]</t>
    </r>
  </si>
  <si>
    <t>Zadanie. 5</t>
  </si>
  <si>
    <t>A=</t>
  </si>
  <si>
    <t>mm</t>
  </si>
  <si>
    <t>B=</t>
  </si>
  <si>
    <t>d=</t>
  </si>
  <si>
    <t>m/s</t>
  </si>
  <si>
    <r>
      <rPr>
        <sz val="11"/>
        <color theme="1"/>
        <rFont val="Symbol"/>
        <family val="1"/>
        <charset val="2"/>
      </rPr>
      <t>D</t>
    </r>
    <r>
      <rPr>
        <sz val="11"/>
        <color theme="1"/>
        <rFont val="Calibri"/>
        <family val="2"/>
        <charset val="238"/>
        <scheme val="minor"/>
      </rPr>
      <t>L</t>
    </r>
    <r>
      <rPr>
        <vertAlign val="subscript"/>
        <sz val="11"/>
        <color theme="1"/>
        <rFont val="Calibri"/>
        <family val="2"/>
        <charset val="238"/>
        <scheme val="minor"/>
      </rPr>
      <t>E</t>
    </r>
    <r>
      <rPr>
        <sz val="11"/>
        <color theme="1"/>
        <rFont val="Calibri"/>
        <family val="2"/>
        <charset val="238"/>
        <scheme val="minor"/>
      </rPr>
      <t xml:space="preserve"> [dB]</t>
    </r>
  </si>
  <si>
    <r>
      <t>c</t>
    </r>
    <r>
      <rPr>
        <vertAlign val="subscript"/>
        <sz val="11"/>
        <color theme="1"/>
        <rFont val="Calibri"/>
        <family val="2"/>
        <charset val="238"/>
        <scheme val="minor"/>
      </rPr>
      <t>0</t>
    </r>
    <r>
      <rPr>
        <sz val="11"/>
        <color theme="1"/>
        <rFont val="Calibri"/>
        <family val="2"/>
        <charset val="238"/>
        <scheme val="minor"/>
      </rPr>
      <t>=</t>
    </r>
  </si>
  <si>
    <t>m</t>
  </si>
  <si>
    <r>
      <rPr>
        <sz val="11"/>
        <color theme="1"/>
        <rFont val="Symbol"/>
        <family val="1"/>
        <charset val="2"/>
      </rPr>
      <t>d</t>
    </r>
    <r>
      <rPr>
        <vertAlign val="subscript"/>
        <sz val="11"/>
        <color theme="1"/>
        <rFont val="Calibri"/>
        <family val="2"/>
        <charset val="238"/>
        <scheme val="minor"/>
      </rPr>
      <t>F</t>
    </r>
    <r>
      <rPr>
        <sz val="11"/>
        <color theme="1"/>
        <rFont val="Calibri"/>
        <family val="2"/>
        <charset val="238"/>
        <scheme val="minor"/>
      </rPr>
      <t>=</t>
    </r>
  </si>
  <si>
    <r>
      <t xml:space="preserve">długość fali
</t>
    </r>
    <r>
      <rPr>
        <sz val="11"/>
        <color theme="1"/>
        <rFont val="Symbol"/>
        <family val="1"/>
        <charset val="2"/>
      </rPr>
      <t>l</t>
    </r>
    <r>
      <rPr>
        <sz val="11"/>
        <color theme="1"/>
        <rFont val="Calibri"/>
        <family val="2"/>
        <charset val="238"/>
        <scheme val="minor"/>
      </rPr>
      <t xml:space="preserve"> [m]</t>
    </r>
  </si>
  <si>
    <r>
      <t>Liczba Fresnel'a
N</t>
    </r>
    <r>
      <rPr>
        <vertAlign val="subscript"/>
        <sz val="11"/>
        <color theme="1"/>
        <rFont val="Calibri"/>
        <family val="2"/>
        <charset val="238"/>
        <scheme val="minor"/>
      </rPr>
      <t>F</t>
    </r>
  </si>
  <si>
    <t>wylicza algorytm</t>
  </si>
  <si>
    <t>Rys. Z5-1. Układ źródło "Z" – ekran – obserwator "O"</t>
  </si>
  <si>
    <t>Odlegości pomiędzy źródłem hałasu a punktem obserwacji</t>
  </si>
  <si>
    <t>Poziom mocy akustyczne źródeł</t>
  </si>
  <si>
    <t>Z1</t>
  </si>
  <si>
    <t>Z2</t>
  </si>
  <si>
    <t>Rys. Z7-1. Wzory potrzebne do rozwiazania zadania 7</t>
  </si>
  <si>
    <r>
      <t xml:space="preserve">L </t>
    </r>
    <r>
      <rPr>
        <vertAlign val="subscript"/>
        <sz val="11"/>
        <color theme="1"/>
        <rFont val="Calibri"/>
        <family val="2"/>
        <charset val="238"/>
        <scheme val="minor"/>
      </rPr>
      <t>W-2</t>
    </r>
    <r>
      <rPr>
        <sz val="11"/>
        <color theme="1"/>
        <rFont val="Calibri"/>
        <family val="2"/>
        <charset val="238"/>
        <scheme val="minor"/>
      </rPr>
      <t xml:space="preserve"> =</t>
    </r>
  </si>
  <si>
    <r>
      <t xml:space="preserve">L </t>
    </r>
    <r>
      <rPr>
        <vertAlign val="subscript"/>
        <sz val="11"/>
        <color theme="1"/>
        <rFont val="Calibri"/>
        <family val="2"/>
        <charset val="238"/>
        <scheme val="minor"/>
      </rPr>
      <t>W-1</t>
    </r>
    <r>
      <rPr>
        <sz val="11"/>
        <color theme="1"/>
        <rFont val="Calibri"/>
        <family val="2"/>
        <charset val="238"/>
        <scheme val="minor"/>
      </rPr>
      <t xml:space="preserve"> =</t>
    </r>
  </si>
  <si>
    <r>
      <t xml:space="preserve">Obliczenia </t>
    </r>
    <r>
      <rPr>
        <b/>
        <sz val="11"/>
        <color theme="1"/>
        <rFont val="Calibri"/>
        <family val="2"/>
        <charset val="238"/>
        <scheme val="minor"/>
      </rPr>
      <t>natężenia dźwięku</t>
    </r>
    <r>
      <rPr>
        <sz val="11"/>
        <color theme="1"/>
        <rFont val="Calibri"/>
        <family val="2"/>
        <charset val="238"/>
        <scheme val="minor"/>
      </rPr>
      <t xml:space="preserve"> L</t>
    </r>
    <r>
      <rPr>
        <vertAlign val="subscript"/>
        <sz val="11"/>
        <color theme="1"/>
        <rFont val="Calibri"/>
        <family val="2"/>
        <charset val="238"/>
        <scheme val="minor"/>
      </rPr>
      <t>I-1</t>
    </r>
    <r>
      <rPr>
        <sz val="11"/>
        <color theme="1"/>
        <rFont val="Calibri"/>
        <family val="2"/>
        <charset val="238"/>
        <scheme val="minor"/>
      </rPr>
      <t xml:space="preserve"> w odległości A i dla poziomu mocy L</t>
    </r>
    <r>
      <rPr>
        <vertAlign val="subscript"/>
        <sz val="11"/>
        <color theme="1"/>
        <rFont val="Calibri"/>
        <family val="2"/>
        <charset val="238"/>
        <scheme val="minor"/>
      </rPr>
      <t>W-1</t>
    </r>
  </si>
  <si>
    <r>
      <t xml:space="preserve">Obliczenia </t>
    </r>
    <r>
      <rPr>
        <b/>
        <sz val="11"/>
        <color theme="1"/>
        <rFont val="Calibri"/>
        <family val="2"/>
        <charset val="238"/>
        <scheme val="minor"/>
      </rPr>
      <t>natężenia dźwięku</t>
    </r>
    <r>
      <rPr>
        <sz val="11"/>
        <color theme="1"/>
        <rFont val="Calibri"/>
        <family val="2"/>
        <charset val="238"/>
        <scheme val="minor"/>
      </rPr>
      <t xml:space="preserve"> L</t>
    </r>
    <r>
      <rPr>
        <vertAlign val="subscript"/>
        <sz val="11"/>
        <color theme="1"/>
        <rFont val="Calibri"/>
        <family val="2"/>
        <charset val="238"/>
        <scheme val="minor"/>
      </rPr>
      <t>I-2</t>
    </r>
    <r>
      <rPr>
        <sz val="11"/>
        <color theme="1"/>
        <rFont val="Calibri"/>
        <family val="2"/>
        <charset val="238"/>
        <scheme val="minor"/>
      </rPr>
      <t xml:space="preserve"> w odległości B i dla poziomu mocy L</t>
    </r>
    <r>
      <rPr>
        <vertAlign val="subscript"/>
        <sz val="11"/>
        <color theme="1"/>
        <rFont val="Calibri"/>
        <family val="2"/>
        <charset val="238"/>
        <scheme val="minor"/>
      </rPr>
      <t>W-2</t>
    </r>
  </si>
  <si>
    <r>
      <t>L</t>
    </r>
    <r>
      <rPr>
        <vertAlign val="subscript"/>
        <sz val="11"/>
        <color theme="1"/>
        <rFont val="Calibri"/>
        <family val="2"/>
        <charset val="238"/>
        <scheme val="minor"/>
      </rPr>
      <t>I_2</t>
    </r>
    <r>
      <rPr>
        <sz val="11"/>
        <color theme="1"/>
        <rFont val="Calibri"/>
        <family val="2"/>
        <charset val="238"/>
        <scheme val="minor"/>
      </rPr>
      <t xml:space="preserve"> =</t>
    </r>
  </si>
  <si>
    <r>
      <t>L</t>
    </r>
    <r>
      <rPr>
        <vertAlign val="subscript"/>
        <sz val="11"/>
        <color theme="1"/>
        <rFont val="Calibri"/>
        <family val="2"/>
        <charset val="238"/>
        <scheme val="minor"/>
      </rPr>
      <t>I_1</t>
    </r>
    <r>
      <rPr>
        <sz val="11"/>
        <color theme="1"/>
        <rFont val="Calibri"/>
        <family val="2"/>
        <charset val="238"/>
        <scheme val="minor"/>
      </rPr>
      <t xml:space="preserve"> =</t>
    </r>
  </si>
  <si>
    <r>
      <t>Wyliczenie ciśnienia akustycznego p</t>
    </r>
    <r>
      <rPr>
        <vertAlign val="subscript"/>
        <sz val="11"/>
        <color theme="1"/>
        <rFont val="Calibri"/>
        <family val="2"/>
        <charset val="238"/>
        <scheme val="minor"/>
      </rPr>
      <t>1</t>
    </r>
    <r>
      <rPr>
        <sz val="11"/>
        <color theme="1"/>
        <rFont val="Calibri"/>
        <family val="2"/>
        <charset val="238"/>
        <scheme val="minor"/>
      </rPr>
      <t xml:space="preserve"> z wartości poziomu natężenia dźwięku</t>
    </r>
  </si>
  <si>
    <r>
      <t>Wyliczenie ciśnienia akustycznego p</t>
    </r>
    <r>
      <rPr>
        <vertAlign val="subscript"/>
        <sz val="11"/>
        <color theme="1"/>
        <rFont val="Calibri"/>
        <family val="2"/>
        <charset val="238"/>
        <scheme val="minor"/>
      </rPr>
      <t>2</t>
    </r>
    <r>
      <rPr>
        <sz val="11"/>
        <color theme="1"/>
        <rFont val="Calibri"/>
        <family val="2"/>
        <charset val="238"/>
        <scheme val="minor"/>
      </rPr>
      <t xml:space="preserve"> z wartości poziomu natężenia dźwięku</t>
    </r>
  </si>
  <si>
    <t>ciśnienie odniesienia</t>
  </si>
  <si>
    <r>
      <t>p</t>
    </r>
    <r>
      <rPr>
        <vertAlign val="subscript"/>
        <sz val="11"/>
        <color theme="1"/>
        <rFont val="Calibri"/>
        <family val="2"/>
        <charset val="238"/>
        <scheme val="minor"/>
      </rPr>
      <t>0</t>
    </r>
    <r>
      <rPr>
        <sz val="11"/>
        <color theme="1"/>
        <rFont val="Calibri"/>
        <family val="2"/>
        <charset val="238"/>
        <scheme val="minor"/>
      </rPr>
      <t xml:space="preserve"> = </t>
    </r>
  </si>
  <si>
    <r>
      <t>p</t>
    </r>
    <r>
      <rPr>
        <vertAlign val="subscript"/>
        <sz val="11"/>
        <color theme="1"/>
        <rFont val="Calibri"/>
        <family val="2"/>
        <charset val="238"/>
        <scheme val="minor"/>
      </rPr>
      <t>c</t>
    </r>
    <r>
      <rPr>
        <sz val="11"/>
        <color theme="1"/>
        <rFont val="Calibri"/>
        <family val="2"/>
        <charset val="238"/>
        <scheme val="minor"/>
      </rPr>
      <t>=</t>
    </r>
  </si>
  <si>
    <t>Wynik sumowania poziomów od dwóch źródeł znajdujacych się w danych odległosciach od punktu obserwacji wynosi</t>
  </si>
  <si>
    <r>
      <t>L</t>
    </r>
    <r>
      <rPr>
        <vertAlign val="subscript"/>
        <sz val="11"/>
        <color theme="1"/>
        <rFont val="Calibri"/>
        <family val="2"/>
        <charset val="238"/>
        <scheme val="minor"/>
      </rPr>
      <t>C</t>
    </r>
    <r>
      <rPr>
        <sz val="11"/>
        <color theme="1"/>
        <rFont val="Calibri"/>
        <family val="2"/>
        <charset val="238"/>
        <scheme val="minor"/>
      </rPr>
      <t>=</t>
    </r>
  </si>
  <si>
    <t>wartość w danej odległości dla danej mocy akustycznej</t>
  </si>
  <si>
    <r>
      <t>Na podstawie zasady (</t>
    </r>
    <r>
      <rPr>
        <b/>
        <sz val="11"/>
        <color theme="1"/>
        <rFont val="Calibri"/>
        <family val="2"/>
        <charset val="238"/>
        <scheme val="minor"/>
      </rPr>
      <t>zasada superpozycji</t>
    </r>
    <r>
      <rPr>
        <sz val="11"/>
        <color theme="1"/>
        <rFont val="Calibri"/>
        <family val="2"/>
        <charset val="238"/>
        <scheme val="minor"/>
      </rPr>
      <t>)  opisanej w zadaniu 2 (wiersze od 31 do 45) sumujemy wartości natężenia dźwięku. Na tej podstawie:</t>
    </r>
  </si>
  <si>
    <t>Celem zadania jest wyliczenie wartości poziomu dźwięku w zadanej odległości od źródła dźwięku w polu swobodnym, przy braku ekranów akustycznych na drodze propagacji. Danymi są: poziom mocy akustycznej źródła oraz odległość pomiędzy punktem obserwacji (np. osoby narażonej na hałas) a źródłem hałasu.</t>
  </si>
  <si>
    <t>Celem zadania jest wyliczenie wartości sumowania poziomów dźwięku w zadanej odległości od źródła dźwięku w polu swobodnym, przy braku ekranów akustycznych na drodze propagacji. W przykładzie wyliczono wartość wypadkową dla dwóch źródeł hałasu (o różnych poziomach mocy akustycznej) znajdujacych się w różnej odległości od punktu obserwacji. Danymi są: poziom mocy akustycznej źródła oraz odległość pomiędzy punktem obserwacji (np. osoby narażonej na hałas) a źródłem hałasu.</t>
  </si>
  <si>
    <t>Zadanie. 7</t>
  </si>
  <si>
    <t>Zadanie. 6</t>
  </si>
  <si>
    <t>Rys. Z6-1. Wzory potrzebne do rozwiazania zadania 7</t>
  </si>
  <si>
    <t>Wartość poziomu hałasu wyświetlany na ekranie miernika jest wyliczana z widma hałasu dla danego przypadku pomiarowego (przykładowe widmo pokazano na rys. Z3-1, a wynika stabelaryzowane pokazano w kolumnie C i D). Procedura wymaga odlogarytmowania każdej wartości poziomu ciśnienia akustycznego (wartości dla poszczególnych pasm oktawowych/tercjowych), czyli kolumny D, co zostało zrealizowane w kolumnie J. Wartości ciśnienia są następnie sumowane (wartości od J8 do J36). Wynik sumowania następnie jest logatytmowany i pomnożony przez 10, co jest operacją doprowadzania do skali decybelowe. Wynik uzyskany z mienika (D37) jest taki sam jak wynik uzyskany z przeprowadzonej w ramach ćwiczenia operacji (F37).</t>
  </si>
  <si>
    <r>
      <t>Wartość poziomu hałasu wyświetlany na ekranie miernika jest wyliczana z widma hałasu dla danego przypadku pomiarowego (przykładowe widma pokazano na rys. Z4-1 i Z4-2, a wynika stabelaryzowane pokazano w kolumnie C i D). Wyniki na wykresach są różne, choć dotyczą tego samego procesu. Co więcej, mimo że są różne to wbrew pozorom są zbieżne. Jedna z charakterystyk dotyczy przypadku zarejestrowanego sygnału z filtrem A (rys. Z4-2), a drugi (rys. Z4-1) bez włączonej filtracji. Niniejsze zadanie pokazuje procedurę przejścia pomiędzy jednym a drugim widmem, tzn. rozkładem poziomu ciśnienia akustycznego i rozkładem poziomu dźwięku w pasmach tercjowych. Dodatkowo, pprzedstawiono procedurę określania wartości poziomu ciśnienia akustycznego z całego widma i wartości poziomu dźwięku z całego widma. 
Procedura w niektórych punktach jest analogiczna do tej, jaka została podana w zadaniu 3.
Do wartości poziomu ciśnienia akustycznego (D8 do D36) dodawana jest poprawka filtra korekcyjnego A (poprawka K</t>
    </r>
    <r>
      <rPr>
        <vertAlign val="subscript"/>
        <sz val="11"/>
        <color theme="1"/>
        <rFont val="Calibri"/>
        <family val="2"/>
        <charset val="238"/>
        <scheme val="minor"/>
      </rPr>
      <t>i</t>
    </r>
    <r>
      <rPr>
        <sz val="11"/>
        <color theme="1"/>
        <rFont val="Calibri"/>
        <family val="2"/>
        <charset val="238"/>
        <scheme val="minor"/>
      </rPr>
      <t xml:space="preserve"> podana w kolumnie F od 8 do 36), a co pozwala na określenie wartości poziomu ciśnienia akustycznego po korekcji. W dalszej kolejności należy wykonać procedurę "odlogarytmowania" każdej wartości poziomu ciśnienia akustycznego po korekcji (wartości dla poszczególnych pasm oktawowych/tercjowych), czyli kolumny F, co zostało zrealizowane w kolumnie </t>
    </r>
    <r>
      <rPr>
        <b/>
        <sz val="11"/>
        <color theme="1"/>
        <rFont val="Calibri"/>
        <family val="2"/>
        <charset val="238"/>
        <scheme val="minor"/>
      </rPr>
      <t>J</t>
    </r>
    <r>
      <rPr>
        <sz val="11"/>
        <color theme="1"/>
        <rFont val="Calibri"/>
        <family val="2"/>
        <charset val="238"/>
        <scheme val="minor"/>
      </rPr>
      <t>. Wartości ciśnienia są następnie sumowane (wartości od J8 do J36). Wynik podano w komórce J37. Wynik sumowania następnie jest logatytmowany i pomnożony przez 10, co jest operacją doprowadzania do skali decybelowe. Wartość wynikowa jest tzw. poziomem dźwięku (wartością poziomu dźwięku). Wartość poziomu dźwięku uzyskana z mienika (wynik pomiaru bezpośredniego) zawarto w komórce D70.  Wartość poziomu dźwięku wyliczona z widma poziomu cisnienia akustycznego jest bardzo zbliżony do wyniku pomiaru bezposredniego (komórka F70). Różnica może być spowodowana tym, że widma były mierzone nie w tym samy czasie (odstęp czasowy pomiędzy pomiarami wynosił kilkanaście sekund).</t>
    </r>
  </si>
  <si>
    <r>
      <t xml:space="preserve">Celem zadania jest określenie parametrów ekranu akustycznego. Istnieje wiele metod obliczania efektywności  akustycznej </t>
    </r>
    <r>
      <rPr>
        <sz val="11"/>
        <color theme="1"/>
        <rFont val="Symbol"/>
        <family val="1"/>
        <charset val="2"/>
      </rPr>
      <t>D</t>
    </r>
    <r>
      <rPr>
        <sz val="11"/>
        <color theme="1"/>
        <rFont val="Calibri"/>
        <family val="2"/>
        <charset val="238"/>
        <scheme val="minor"/>
      </rPr>
      <t>L</t>
    </r>
    <r>
      <rPr>
        <vertAlign val="subscript"/>
        <sz val="11"/>
        <color theme="1"/>
        <rFont val="Calibri"/>
        <family val="2"/>
        <charset val="238"/>
        <scheme val="minor"/>
      </rPr>
      <t>E</t>
    </r>
    <r>
      <rPr>
        <sz val="11"/>
        <color theme="1"/>
        <rFont val="Calibri"/>
        <family val="2"/>
        <charset val="238"/>
        <scheme val="minor"/>
      </rPr>
      <t xml:space="preserve"> ekranów akustycznych. W niniejszym wypadku wykorzystano metodę Zenichiro Maekawa'y. Obliczenia wykonano dla określonych danych A, B i d (oznaczenia jak na rys. Z5-1). Szacowanie wartości </t>
    </r>
    <r>
      <rPr>
        <sz val="11"/>
        <color theme="1"/>
        <rFont val="Symbol"/>
        <family val="1"/>
        <charset val="2"/>
      </rPr>
      <t>D</t>
    </r>
    <r>
      <rPr>
        <sz val="11"/>
        <color theme="1"/>
        <rFont val="Calibri"/>
        <family val="2"/>
        <charset val="238"/>
        <scheme val="minor"/>
      </rPr>
      <t>L</t>
    </r>
    <r>
      <rPr>
        <vertAlign val="subscript"/>
        <sz val="11"/>
        <color theme="1"/>
        <rFont val="Calibri"/>
        <family val="2"/>
        <charset val="238"/>
        <scheme val="minor"/>
      </rPr>
      <t>E</t>
    </r>
    <r>
      <rPr>
        <sz val="11"/>
        <color theme="1"/>
        <rFont val="Calibri"/>
        <family val="2"/>
        <charset val="238"/>
        <scheme val="minor"/>
      </rPr>
      <t xml:space="preserve"> wykonano dla różnych wartości częstotliwości sygnału generowanego przez źródło hałasu Z.</t>
    </r>
  </si>
  <si>
    <t>Odległości pomiędzy źródłem hałasu a punktem obserwacji</t>
  </si>
  <si>
    <t>Zadanie. 8</t>
  </si>
  <si>
    <r>
      <t>Celem zadania jest wyliczenie wartości "wypadkowej" hałasu środowiskowego. Przykład jest realizowany dla dwóch źródeł dźwięku ZH_1 i ZH_2, które w czasie odniesienia pracują przez t</t>
    </r>
    <r>
      <rPr>
        <vertAlign val="subscript"/>
        <sz val="11"/>
        <color theme="1"/>
        <rFont val="Calibri"/>
        <family val="2"/>
        <charset val="238"/>
        <scheme val="minor"/>
      </rPr>
      <t>ZH_1</t>
    </r>
    <r>
      <rPr>
        <sz val="11"/>
        <color theme="1"/>
        <rFont val="Calibri"/>
        <family val="2"/>
        <charset val="238"/>
        <scheme val="minor"/>
      </rPr>
      <t xml:space="preserve"> i t</t>
    </r>
    <r>
      <rPr>
        <vertAlign val="subscript"/>
        <sz val="11"/>
        <color theme="1"/>
        <rFont val="Calibri"/>
        <family val="2"/>
        <charset val="238"/>
        <scheme val="minor"/>
      </rPr>
      <t>ZH_2</t>
    </r>
    <r>
      <rPr>
        <sz val="11"/>
        <color theme="1"/>
        <rFont val="Calibri"/>
        <family val="2"/>
        <charset val="238"/>
        <scheme val="minor"/>
      </rPr>
      <t>. Czas odniesienia T wynosi: 60 min dla pory nocy i 480 min dla pory dnia.</t>
    </r>
  </si>
  <si>
    <t>Wartości hałasu w punkcie obserwacji (pomiarowym) pochodzących od źródła ZH_1 i ZH_2</t>
  </si>
  <si>
    <t>Źródło 1</t>
  </si>
  <si>
    <t>Źródło 2</t>
  </si>
  <si>
    <t>Czas pracy źródła ZH_1 i ZH_2</t>
  </si>
  <si>
    <r>
      <t>t</t>
    </r>
    <r>
      <rPr>
        <vertAlign val="subscript"/>
        <sz val="11"/>
        <color theme="1"/>
        <rFont val="Calibri"/>
        <family val="2"/>
        <charset val="238"/>
        <scheme val="minor"/>
      </rPr>
      <t xml:space="preserve"> ZH_1</t>
    </r>
    <r>
      <rPr>
        <sz val="11"/>
        <color theme="1"/>
        <rFont val="Calibri"/>
        <family val="2"/>
        <charset val="238"/>
        <scheme val="minor"/>
      </rPr>
      <t>=</t>
    </r>
  </si>
  <si>
    <r>
      <t>t</t>
    </r>
    <r>
      <rPr>
        <vertAlign val="subscript"/>
        <sz val="11"/>
        <color theme="1"/>
        <rFont val="Calibri"/>
        <family val="2"/>
        <charset val="238"/>
        <scheme val="minor"/>
      </rPr>
      <t xml:space="preserve"> ZH_2</t>
    </r>
    <r>
      <rPr>
        <sz val="11"/>
        <color theme="1"/>
        <rFont val="Calibri"/>
        <family val="2"/>
        <charset val="238"/>
        <scheme val="minor"/>
      </rPr>
      <t>=</t>
    </r>
  </si>
  <si>
    <t>min</t>
  </si>
  <si>
    <t>Czas odniesienia dla dnia i dla nocy</t>
  </si>
  <si>
    <r>
      <t>T</t>
    </r>
    <r>
      <rPr>
        <vertAlign val="subscript"/>
        <sz val="11"/>
        <color theme="1"/>
        <rFont val="Calibri"/>
        <family val="2"/>
        <charset val="238"/>
        <scheme val="minor"/>
      </rPr>
      <t xml:space="preserve"> dzien</t>
    </r>
    <r>
      <rPr>
        <sz val="11"/>
        <color theme="1"/>
        <rFont val="Calibri"/>
        <family val="2"/>
        <charset val="238"/>
        <scheme val="minor"/>
      </rPr>
      <t>=</t>
    </r>
  </si>
  <si>
    <r>
      <t>T</t>
    </r>
    <r>
      <rPr>
        <vertAlign val="subscript"/>
        <sz val="11"/>
        <color theme="1"/>
        <rFont val="Calibri"/>
        <family val="2"/>
        <charset val="238"/>
        <scheme val="minor"/>
      </rPr>
      <t xml:space="preserve"> noc</t>
    </r>
    <r>
      <rPr>
        <sz val="11"/>
        <color theme="1"/>
        <rFont val="Calibri"/>
        <family val="2"/>
        <charset val="238"/>
        <scheme val="minor"/>
      </rPr>
      <t>=</t>
    </r>
  </si>
  <si>
    <r>
      <t>L</t>
    </r>
    <r>
      <rPr>
        <vertAlign val="subscript"/>
        <sz val="11"/>
        <color theme="1"/>
        <rFont val="Calibri"/>
        <family val="2"/>
        <charset val="238"/>
        <scheme val="minor"/>
      </rPr>
      <t>A_ek ZH_1</t>
    </r>
    <r>
      <rPr>
        <sz val="11"/>
        <color theme="1"/>
        <rFont val="Calibri"/>
        <family val="2"/>
        <charset val="238"/>
        <scheme val="minor"/>
      </rPr>
      <t>=</t>
    </r>
  </si>
  <si>
    <r>
      <t>L</t>
    </r>
    <r>
      <rPr>
        <vertAlign val="subscript"/>
        <sz val="11"/>
        <color theme="1"/>
        <rFont val="Calibri"/>
        <family val="2"/>
        <charset val="238"/>
        <scheme val="minor"/>
      </rPr>
      <t>A_ek ZH_2</t>
    </r>
    <r>
      <rPr>
        <sz val="11"/>
        <color theme="1"/>
        <rFont val="Calibri"/>
        <family val="2"/>
        <charset val="238"/>
        <scheme val="minor"/>
      </rPr>
      <t>=</t>
    </r>
  </si>
  <si>
    <r>
      <t>L</t>
    </r>
    <r>
      <rPr>
        <vertAlign val="subscript"/>
        <sz val="11"/>
        <color theme="1"/>
        <rFont val="Calibri"/>
        <family val="2"/>
        <charset val="238"/>
        <scheme val="minor"/>
      </rPr>
      <t>Aeq_noc</t>
    </r>
    <r>
      <rPr>
        <sz val="11"/>
        <color theme="1"/>
        <rFont val="Calibri"/>
        <family val="2"/>
        <charset val="238"/>
        <scheme val="minor"/>
      </rPr>
      <t xml:space="preserve"> =</t>
    </r>
  </si>
  <si>
    <t>wartość równaważnego poziomu dźwięku dla nocy</t>
  </si>
  <si>
    <t>wartość równaważnego poziomu dźwięku dla dnia</t>
  </si>
  <si>
    <t>Rys. Z8-1. Wzory potrzebne do rozwiazania zadania 7</t>
  </si>
  <si>
    <t>Wartość równoważnego poziomu dźwięku dla pory dnia i pory nocy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</si>
</sst>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6">
    <font>
      <sz val="11"/>
      <color theme="1"/>
      <name val="Calibri"/>
      <family val="2"/>
      <charset val="238"/>
      <scheme val="minor"/>
    </font>
    <font>
      <b/>
      <sz val="11"/>
      <color theme="1"/>
      <name val="Calibri"/>
      <family val="2"/>
      <charset val="238"/>
      <scheme val="minor"/>
    </font>
    <font>
      <vertAlign val="subscript"/>
      <sz val="11"/>
      <color theme="1"/>
      <name val="Calibri"/>
      <family val="2"/>
      <charset val="238"/>
      <scheme val="minor"/>
    </font>
    <font>
      <vertAlign val="superscript"/>
      <sz val="11"/>
      <color theme="1"/>
      <name val="Calibri"/>
      <family val="2"/>
      <charset val="238"/>
      <scheme val="minor"/>
    </font>
    <font>
      <sz val="11"/>
      <color theme="1"/>
      <name val="Symbol"/>
      <family val="1"/>
      <charset val="2"/>
    </font>
    <font>
      <sz val="11"/>
      <color theme="1"/>
      <name val="Calibri"/>
      <family val="1"/>
      <charset val="2"/>
      <scheme val="minor"/>
    </font>
  </fonts>
  <fills count="9">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7" tint="0.59999389629810485"/>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3">
    <xf numFmtId="0" fontId="0" fillId="0" borderId="0" xfId="0"/>
    <xf numFmtId="0" fontId="0" fillId="0" borderId="0" xfId="0" applyAlignment="1">
      <alignment horizontal="center"/>
    </xf>
    <xf numFmtId="0" fontId="1" fillId="0" borderId="0" xfId="0" applyFont="1" applyAlignment="1">
      <alignment horizontal="center"/>
    </xf>
    <xf numFmtId="1" fontId="0" fillId="0" borderId="0" xfId="0" applyNumberFormat="1" applyAlignment="1">
      <alignment horizontal="center"/>
    </xf>
    <xf numFmtId="164" fontId="0" fillId="0" borderId="0" xfId="0" applyNumberFormat="1"/>
    <xf numFmtId="0" fontId="0" fillId="2" borderId="0" xfId="0" applyFill="1"/>
    <xf numFmtId="165" fontId="0" fillId="0" borderId="0" xfId="0" applyNumberFormat="1"/>
    <xf numFmtId="0" fontId="0" fillId="0" borderId="0" xfId="0" applyAlignment="1">
      <alignment horizontal="left"/>
    </xf>
    <xf numFmtId="0" fontId="0" fillId="0" borderId="1"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4" borderId="0" xfId="0" applyFill="1" applyAlignment="1">
      <alignment horizontal="center"/>
    </xf>
    <xf numFmtId="0" fontId="0" fillId="5" borderId="3" xfId="0" applyFill="1" applyBorder="1" applyAlignment="1">
      <alignment horizontal="center"/>
    </xf>
    <xf numFmtId="164" fontId="0" fillId="6" borderId="3" xfId="0" applyNumberFormat="1" applyFill="1" applyBorder="1"/>
    <xf numFmtId="0" fontId="0" fillId="4" borderId="3" xfId="0" applyFill="1" applyBorder="1" applyAlignment="1">
      <alignment horizontal="center"/>
    </xf>
    <xf numFmtId="0" fontId="0" fillId="2" borderId="3" xfId="0" applyFill="1" applyBorder="1" applyAlignment="1">
      <alignment horizontal="center"/>
    </xf>
    <xf numFmtId="0" fontId="0" fillId="3" borderId="3" xfId="0" applyFill="1" applyBorder="1"/>
    <xf numFmtId="164" fontId="0" fillId="2" borderId="3" xfId="0" applyNumberFormat="1" applyFill="1" applyBorder="1" applyAlignment="1">
      <alignment horizontal="center"/>
    </xf>
    <xf numFmtId="164" fontId="0" fillId="0" borderId="3" xfId="0" applyNumberFormat="1" applyBorder="1" applyAlignment="1">
      <alignment horizontal="center"/>
    </xf>
    <xf numFmtId="0" fontId="0" fillId="0" borderId="5" xfId="0"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wrapText="1"/>
    </xf>
    <xf numFmtId="164" fontId="0" fillId="6" borderId="3" xfId="0" applyNumberFormat="1" applyFill="1" applyBorder="1" applyAlignment="1">
      <alignment horizontal="center"/>
    </xf>
    <xf numFmtId="165" fontId="0" fillId="0" borderId="3" xfId="0" applyNumberFormat="1" applyBorder="1" applyAlignment="1">
      <alignment horizontal="center"/>
    </xf>
    <xf numFmtId="165" fontId="0" fillId="0" borderId="5" xfId="0" applyNumberFormat="1" applyBorder="1" applyAlignment="1">
      <alignment horizontal="center"/>
    </xf>
    <xf numFmtId="164" fontId="0" fillId="0" borderId="1" xfId="0" applyNumberFormat="1" applyBorder="1" applyAlignment="1">
      <alignment horizontal="center" vertical="center" wrapText="1"/>
    </xf>
    <xf numFmtId="0" fontId="0" fillId="0" borderId="4" xfId="0" applyBorder="1" applyAlignment="1">
      <alignment horizontal="center" vertical="center"/>
    </xf>
    <xf numFmtId="0" fontId="0" fillId="7" borderId="3" xfId="0" applyFill="1" applyBorder="1" applyAlignment="1">
      <alignment horizontal="center"/>
    </xf>
    <xf numFmtId="0" fontId="0" fillId="8" borderId="3" xfId="0" applyFill="1" applyBorder="1" applyAlignment="1">
      <alignment horizontal="center"/>
    </xf>
    <xf numFmtId="164" fontId="5" fillId="0" borderId="0" xfId="0" applyNumberFormat="1" applyFont="1"/>
    <xf numFmtId="1" fontId="0" fillId="0" borderId="0" xfId="0" applyNumberFormat="1"/>
    <xf numFmtId="0" fontId="0" fillId="0" borderId="1" xfId="0" applyBorder="1" applyAlignment="1">
      <alignment horizontal="center" vertical="center" wrapText="1"/>
    </xf>
    <xf numFmtId="0" fontId="5" fillId="0" borderId="1" xfId="0" applyFont="1" applyBorder="1" applyAlignment="1">
      <alignment horizontal="center" vertical="center"/>
    </xf>
    <xf numFmtId="164" fontId="5" fillId="4" borderId="0" xfId="0" applyNumberFormat="1" applyFont="1" applyFill="1" applyAlignment="1">
      <alignment horizontal="center"/>
    </xf>
    <xf numFmtId="1" fontId="0" fillId="4" borderId="0" xfId="0" applyNumberFormat="1" applyFill="1" applyAlignment="1">
      <alignment horizontal="center"/>
    </xf>
    <xf numFmtId="164" fontId="0" fillId="2" borderId="0" xfId="0" applyNumberFormat="1" applyFill="1"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0" fontId="0" fillId="0" borderId="0" xfId="0" applyAlignment="1">
      <alignment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center" vertical="top" wrapText="1"/>
    </xf>
    <xf numFmtId="164" fontId="0" fillId="0" borderId="0" xfId="0" applyNumberFormat="1" applyAlignment="1">
      <alignment horizontal="center"/>
    </xf>
    <xf numFmtId="0" fontId="0" fillId="2" borderId="0" xfId="0" applyFill="1" applyAlignment="1">
      <alignment horizontal="center"/>
    </xf>
    <xf numFmtId="0" fontId="0" fillId="2" borderId="0" xfId="0" applyFill="1" applyAlignment="1">
      <alignment horizontal="left"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0" xfId="0" applyAlignment="1">
      <alignment horizont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160740</xdr:colOff>
      <xdr:row>6</xdr:row>
      <xdr:rowOff>7620</xdr:rowOff>
    </xdr:from>
    <xdr:to>
      <xdr:col>8</xdr:col>
      <xdr:colOff>1661159</xdr:colOff>
      <xdr:row>22</xdr:row>
      <xdr:rowOff>171666</xdr:rowOff>
    </xdr:to>
    <xdr:pic>
      <xdr:nvPicPr>
        <xdr:cNvPr id="2" name="Obraz 1">
          <a:extLst>
            <a:ext uri="{FF2B5EF4-FFF2-40B4-BE49-F238E27FC236}">
              <a16:creationId xmlns:a16="http://schemas.microsoft.com/office/drawing/2014/main" id="{BF80CB85-C431-47F9-B035-2BDCB24D94C1}"/>
            </a:ext>
          </a:extLst>
        </xdr:cNvPr>
        <xdr:cNvPicPr>
          <a:picLocks noChangeAspect="1"/>
        </xdr:cNvPicPr>
      </xdr:nvPicPr>
      <xdr:blipFill>
        <a:blip xmlns:r="http://schemas.openxmlformats.org/officeDocument/2006/relationships" r:embed="rId1"/>
        <a:stretch>
          <a:fillRect/>
        </a:stretch>
      </xdr:blipFill>
      <xdr:spPr>
        <a:xfrm>
          <a:off x="2888700" y="1813560"/>
          <a:ext cx="4365539" cy="31282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4</xdr:row>
      <xdr:rowOff>45720</xdr:rowOff>
    </xdr:from>
    <xdr:to>
      <xdr:col>18</xdr:col>
      <xdr:colOff>167640</xdr:colOff>
      <xdr:row>20</xdr:row>
      <xdr:rowOff>18596</xdr:rowOff>
    </xdr:to>
    <xdr:pic>
      <xdr:nvPicPr>
        <xdr:cNvPr id="3" name="Obraz 2">
          <a:extLst>
            <a:ext uri="{FF2B5EF4-FFF2-40B4-BE49-F238E27FC236}">
              <a16:creationId xmlns:a16="http://schemas.microsoft.com/office/drawing/2014/main" id="{7DC62DF4-A778-447A-BB14-2462D0F26597}"/>
            </a:ext>
          </a:extLst>
        </xdr:cNvPr>
        <xdr:cNvPicPr>
          <a:picLocks noChangeAspect="1"/>
        </xdr:cNvPicPr>
      </xdr:nvPicPr>
      <xdr:blipFill>
        <a:blip xmlns:r="http://schemas.openxmlformats.org/officeDocument/2006/relationships" r:embed="rId1"/>
        <a:stretch>
          <a:fillRect/>
        </a:stretch>
      </xdr:blipFill>
      <xdr:spPr>
        <a:xfrm>
          <a:off x="9654540" y="1577340"/>
          <a:ext cx="4434840" cy="3127556"/>
        </a:xfrm>
        <a:prstGeom prst="rect">
          <a:avLst/>
        </a:prstGeom>
        <a:ln>
          <a:solidFill>
            <a:schemeClr val="tx1"/>
          </a:solidFill>
        </a:ln>
      </xdr:spPr>
    </xdr:pic>
    <xdr:clientData/>
  </xdr:twoCellAnchor>
  <xdr:twoCellAnchor editAs="oneCell">
    <xdr:from>
      <xdr:col>11</xdr:col>
      <xdr:colOff>22859</xdr:colOff>
      <xdr:row>25</xdr:row>
      <xdr:rowOff>12570</xdr:rowOff>
    </xdr:from>
    <xdr:to>
      <xdr:col>18</xdr:col>
      <xdr:colOff>167640</xdr:colOff>
      <xdr:row>42</xdr:row>
      <xdr:rowOff>30480</xdr:rowOff>
    </xdr:to>
    <xdr:pic>
      <xdr:nvPicPr>
        <xdr:cNvPr id="4" name="Obraz 3">
          <a:extLst>
            <a:ext uri="{FF2B5EF4-FFF2-40B4-BE49-F238E27FC236}">
              <a16:creationId xmlns:a16="http://schemas.microsoft.com/office/drawing/2014/main" id="{7204E345-B88F-4721-9120-9C4213CC8EF4}"/>
            </a:ext>
          </a:extLst>
        </xdr:cNvPr>
        <xdr:cNvPicPr>
          <a:picLocks noChangeAspect="1"/>
        </xdr:cNvPicPr>
      </xdr:nvPicPr>
      <xdr:blipFill>
        <a:blip xmlns:r="http://schemas.openxmlformats.org/officeDocument/2006/relationships" r:embed="rId2"/>
        <a:stretch>
          <a:fillRect/>
        </a:stretch>
      </xdr:blipFill>
      <xdr:spPr>
        <a:xfrm>
          <a:off x="9677399" y="5430390"/>
          <a:ext cx="4411981" cy="3157350"/>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358140</xdr:colOff>
      <xdr:row>11</xdr:row>
      <xdr:rowOff>289213</xdr:rowOff>
    </xdr:from>
    <xdr:to>
      <xdr:col>8</xdr:col>
      <xdr:colOff>805793</xdr:colOff>
      <xdr:row>25</xdr:row>
      <xdr:rowOff>99060</xdr:rowOff>
    </xdr:to>
    <xdr:pic>
      <xdr:nvPicPr>
        <xdr:cNvPr id="3" name="Obraz 2">
          <a:extLst>
            <a:ext uri="{FF2B5EF4-FFF2-40B4-BE49-F238E27FC236}">
              <a16:creationId xmlns:a16="http://schemas.microsoft.com/office/drawing/2014/main" id="{6423CD81-16EB-4021-914A-0B8E91B5D696}"/>
            </a:ext>
          </a:extLst>
        </xdr:cNvPr>
        <xdr:cNvPicPr>
          <a:picLocks noChangeAspect="1"/>
        </xdr:cNvPicPr>
      </xdr:nvPicPr>
      <xdr:blipFill>
        <a:blip xmlns:r="http://schemas.openxmlformats.org/officeDocument/2006/relationships" r:embed="rId1"/>
        <a:stretch>
          <a:fillRect/>
        </a:stretch>
      </xdr:blipFill>
      <xdr:spPr>
        <a:xfrm>
          <a:off x="5798820" y="3139093"/>
          <a:ext cx="4082393" cy="2575907"/>
        </a:xfrm>
        <a:prstGeom prst="rect">
          <a:avLst/>
        </a:prstGeom>
      </xdr:spPr>
    </xdr:pic>
    <xdr:clientData/>
  </xdr:twoCellAnchor>
  <xdr:twoCellAnchor editAs="oneCell">
    <xdr:from>
      <xdr:col>6</xdr:col>
      <xdr:colOff>641951</xdr:colOff>
      <xdr:row>28</xdr:row>
      <xdr:rowOff>22860</xdr:rowOff>
    </xdr:from>
    <xdr:to>
      <xdr:col>8</xdr:col>
      <xdr:colOff>358815</xdr:colOff>
      <xdr:row>48</xdr:row>
      <xdr:rowOff>73137</xdr:rowOff>
    </xdr:to>
    <xdr:pic>
      <xdr:nvPicPr>
        <xdr:cNvPr id="4" name="Obraz 3">
          <a:extLst>
            <a:ext uri="{FF2B5EF4-FFF2-40B4-BE49-F238E27FC236}">
              <a16:creationId xmlns:a16="http://schemas.microsoft.com/office/drawing/2014/main" id="{34340C4A-833D-4ECB-B82C-53A65D76A6C4}"/>
            </a:ext>
          </a:extLst>
        </xdr:cNvPr>
        <xdr:cNvPicPr>
          <a:picLocks noChangeAspect="1"/>
        </xdr:cNvPicPr>
      </xdr:nvPicPr>
      <xdr:blipFill>
        <a:blip xmlns:r="http://schemas.openxmlformats.org/officeDocument/2006/relationships" r:embed="rId2"/>
        <a:stretch>
          <a:fillRect/>
        </a:stretch>
      </xdr:blipFill>
      <xdr:spPr>
        <a:xfrm>
          <a:off x="6082631" y="5875020"/>
          <a:ext cx="3351604" cy="37078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388620</xdr:colOff>
      <xdr:row>16</xdr:row>
      <xdr:rowOff>119206</xdr:rowOff>
    </xdr:from>
    <xdr:to>
      <xdr:col>7</xdr:col>
      <xdr:colOff>281940</xdr:colOff>
      <xdr:row>27</xdr:row>
      <xdr:rowOff>89858</xdr:rowOff>
    </xdr:to>
    <xdr:pic>
      <xdr:nvPicPr>
        <xdr:cNvPr id="4" name="Obraz 3">
          <a:extLst>
            <a:ext uri="{FF2B5EF4-FFF2-40B4-BE49-F238E27FC236}">
              <a16:creationId xmlns:a16="http://schemas.microsoft.com/office/drawing/2014/main" id="{467C47A5-D2DF-471D-A1A4-7835EF55CA81}"/>
            </a:ext>
          </a:extLst>
        </xdr:cNvPr>
        <xdr:cNvPicPr>
          <a:picLocks noChangeAspect="1"/>
        </xdr:cNvPicPr>
      </xdr:nvPicPr>
      <xdr:blipFill>
        <a:blip xmlns:r="http://schemas.openxmlformats.org/officeDocument/2006/relationships" r:embed="rId1"/>
        <a:stretch>
          <a:fillRect/>
        </a:stretch>
      </xdr:blipFill>
      <xdr:spPr>
        <a:xfrm>
          <a:off x="388620" y="3654886"/>
          <a:ext cx="6004560" cy="19823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5388</xdr:colOff>
      <xdr:row>16</xdr:row>
      <xdr:rowOff>137569</xdr:rowOff>
    </xdr:from>
    <xdr:to>
      <xdr:col>9</xdr:col>
      <xdr:colOff>172331</xdr:colOff>
      <xdr:row>33</xdr:row>
      <xdr:rowOff>30480</xdr:rowOff>
    </xdr:to>
    <xdr:pic>
      <xdr:nvPicPr>
        <xdr:cNvPr id="4" name="Obraz 3">
          <a:extLst>
            <a:ext uri="{FF2B5EF4-FFF2-40B4-BE49-F238E27FC236}">
              <a16:creationId xmlns:a16="http://schemas.microsoft.com/office/drawing/2014/main" id="{45AC658B-42A7-4CAA-AF8C-52278F1ADEB1}"/>
            </a:ext>
          </a:extLst>
        </xdr:cNvPr>
        <xdr:cNvPicPr>
          <a:picLocks noChangeAspect="1"/>
        </xdr:cNvPicPr>
      </xdr:nvPicPr>
      <xdr:blipFill>
        <a:blip xmlns:r="http://schemas.openxmlformats.org/officeDocument/2006/relationships" r:embed="rId1"/>
        <a:stretch>
          <a:fillRect/>
        </a:stretch>
      </xdr:blipFill>
      <xdr:spPr>
        <a:xfrm>
          <a:off x="6116628" y="3818029"/>
          <a:ext cx="3603563" cy="38629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480060</xdr:colOff>
      <xdr:row>21</xdr:row>
      <xdr:rowOff>91440</xdr:rowOff>
    </xdr:from>
    <xdr:to>
      <xdr:col>7</xdr:col>
      <xdr:colOff>253915</xdr:colOff>
      <xdr:row>45</xdr:row>
      <xdr:rowOff>29387</xdr:rowOff>
    </xdr:to>
    <xdr:pic>
      <xdr:nvPicPr>
        <xdr:cNvPr id="3" name="Obraz 2">
          <a:extLst>
            <a:ext uri="{FF2B5EF4-FFF2-40B4-BE49-F238E27FC236}">
              <a16:creationId xmlns:a16="http://schemas.microsoft.com/office/drawing/2014/main" id="{D01BBDEE-A316-ADC5-2DFC-8D2A9A943AA5}"/>
            </a:ext>
          </a:extLst>
        </xdr:cNvPr>
        <xdr:cNvPicPr>
          <a:picLocks noChangeAspect="1"/>
        </xdr:cNvPicPr>
      </xdr:nvPicPr>
      <xdr:blipFill>
        <a:blip xmlns:r="http://schemas.openxmlformats.org/officeDocument/2006/relationships" r:embed="rId1"/>
        <a:stretch>
          <a:fillRect/>
        </a:stretch>
      </xdr:blipFill>
      <xdr:spPr>
        <a:xfrm>
          <a:off x="480060" y="4991100"/>
          <a:ext cx="5885095" cy="4327067"/>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A33D8-AA82-447D-8DFD-FA28646C7FE9}">
  <dimension ref="B2:K30"/>
  <sheetViews>
    <sheetView topLeftCell="A7" workbookViewId="0">
      <selection activeCell="D20" sqref="D20"/>
    </sheetView>
  </sheetViews>
  <sheetFormatPr defaultRowHeight="14.4"/>
  <cols>
    <col min="1" max="1" width="5.109375" customWidth="1"/>
    <col min="2" max="2" width="10.88671875" customWidth="1"/>
    <col min="9" max="9" width="10.88671875" customWidth="1"/>
    <col min="11" max="11" width="5.109375" customWidth="1"/>
  </cols>
  <sheetData>
    <row r="2" spans="2:11" ht="21" customHeight="1">
      <c r="B2" s="2" t="s">
        <v>0</v>
      </c>
    </row>
    <row r="3" spans="2:11" ht="15" thickBot="1"/>
    <row r="4" spans="2:11" ht="44.4" customHeight="1" thickBot="1">
      <c r="B4" s="49" t="s">
        <v>1</v>
      </c>
      <c r="C4" s="50"/>
      <c r="D4" s="50"/>
      <c r="E4" s="50"/>
      <c r="F4" s="50"/>
      <c r="G4" s="50"/>
      <c r="H4" s="50"/>
      <c r="I4" s="50"/>
      <c r="J4" s="50"/>
      <c r="K4" s="51"/>
    </row>
    <row r="7" spans="2:11" ht="15.6">
      <c r="C7" t="s">
        <v>2</v>
      </c>
    </row>
    <row r="9" spans="2:11">
      <c r="C9" t="s">
        <v>3</v>
      </c>
    </row>
    <row r="10" spans="2:11" ht="15.6">
      <c r="C10" t="s">
        <v>4</v>
      </c>
      <c r="D10">
        <v>2.0000000000000002E-5</v>
      </c>
      <c r="E10" s="1" t="s">
        <v>5</v>
      </c>
    </row>
    <row r="12" spans="2:11">
      <c r="B12" t="s">
        <v>15</v>
      </c>
    </row>
    <row r="14" spans="2:11" ht="16.8">
      <c r="C14" t="s">
        <v>6</v>
      </c>
    </row>
    <row r="16" spans="2:11" ht="15.6">
      <c r="B16" t="s">
        <v>16</v>
      </c>
    </row>
    <row r="18" spans="2:9" ht="15.6">
      <c r="C18" t="s">
        <v>9</v>
      </c>
      <c r="D18">
        <v>94</v>
      </c>
      <c r="E18" s="1" t="s">
        <v>7</v>
      </c>
    </row>
    <row r="20" spans="2:9" ht="15.6">
      <c r="C20" t="s">
        <v>10</v>
      </c>
      <c r="D20">
        <f>$D$10*10^(D18/20)</f>
        <v>1.002374467254546</v>
      </c>
      <c r="E20" s="1" t="s">
        <v>5</v>
      </c>
      <c r="G20" t="s">
        <v>8</v>
      </c>
      <c r="H20" s="3">
        <f>D20</f>
        <v>1.002374467254546</v>
      </c>
      <c r="I20" t="s">
        <v>5</v>
      </c>
    </row>
    <row r="22" spans="2:9" ht="15.6">
      <c r="C22" t="s">
        <v>12</v>
      </c>
      <c r="D22">
        <v>100</v>
      </c>
      <c r="E22" s="1" t="s">
        <v>7</v>
      </c>
    </row>
    <row r="24" spans="2:9" ht="15.6">
      <c r="C24" t="s">
        <v>11</v>
      </c>
      <c r="D24" s="4">
        <f>$D$10*10^(D22/20)</f>
        <v>2</v>
      </c>
      <c r="E24" s="1" t="s">
        <v>5</v>
      </c>
      <c r="G24" t="s">
        <v>8</v>
      </c>
      <c r="H24" s="3">
        <f>D24</f>
        <v>2</v>
      </c>
      <c r="I24" t="s">
        <v>5</v>
      </c>
    </row>
    <row r="26" spans="2:9" ht="15.6">
      <c r="B26" t="s">
        <v>13</v>
      </c>
    </row>
    <row r="28" spans="2:9" ht="15.6">
      <c r="C28" t="s">
        <v>14</v>
      </c>
      <c r="D28">
        <f>D24/D20</f>
        <v>1.9952623149688766</v>
      </c>
      <c r="G28" t="s">
        <v>8</v>
      </c>
      <c r="H28" s="3">
        <f>D28</f>
        <v>1.9952623149688766</v>
      </c>
      <c r="I28" t="s">
        <v>5</v>
      </c>
    </row>
    <row r="30" spans="2:9" ht="30" customHeight="1">
      <c r="B30" s="40" t="s">
        <v>17</v>
      </c>
      <c r="C30" s="40"/>
      <c r="D30" s="40"/>
      <c r="E30" s="40"/>
      <c r="F30" s="40"/>
      <c r="G30" s="40"/>
      <c r="H30" s="40"/>
      <c r="I30" s="40"/>
    </row>
  </sheetData>
  <mergeCells count="2">
    <mergeCell ref="B4:K4"/>
    <mergeCell ref="B30:I30"/>
  </mergeCells>
  <pageMargins left="0.7" right="0.7" top="0.75" bottom="0.75" header="0.3" footer="0.3"/>
  <pageSetup paperSize="9"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0E2C6-064E-4848-A405-E2716FA25062}">
  <dimension ref="B2:L54"/>
  <sheetViews>
    <sheetView topLeftCell="A31" workbookViewId="0">
      <selection activeCell="D54" sqref="D54"/>
    </sheetView>
  </sheetViews>
  <sheetFormatPr defaultRowHeight="14.4"/>
  <cols>
    <col min="1" max="1" width="6.109375" customWidth="1"/>
    <col min="2" max="2" width="10.88671875" customWidth="1"/>
    <col min="4" max="4" width="10" bestFit="1" customWidth="1"/>
    <col min="11" max="11" width="9.88671875" customWidth="1"/>
  </cols>
  <sheetData>
    <row r="2" spans="2:11" ht="21" customHeight="1">
      <c r="B2" s="2" t="s">
        <v>31</v>
      </c>
    </row>
    <row r="3" spans="2:11" ht="15" thickBot="1"/>
    <row r="4" spans="2:11" ht="76.8" customHeight="1" thickBot="1">
      <c r="B4" s="46" t="s">
        <v>32</v>
      </c>
      <c r="C4" s="47"/>
      <c r="D4" s="47"/>
      <c r="E4" s="47"/>
      <c r="F4" s="47"/>
      <c r="G4" s="47"/>
      <c r="H4" s="47"/>
      <c r="I4" s="47"/>
      <c r="J4" s="47"/>
      <c r="K4" s="48"/>
    </row>
    <row r="7" spans="2:11" ht="15.6">
      <c r="C7" t="s">
        <v>2</v>
      </c>
    </row>
    <row r="9" spans="2:11">
      <c r="C9" t="s">
        <v>3</v>
      </c>
    </row>
    <row r="10" spans="2:11" ht="15.6">
      <c r="C10" t="s">
        <v>4</v>
      </c>
      <c r="D10">
        <v>2.0000000000000002E-5</v>
      </c>
      <c r="E10" s="1" t="s">
        <v>5</v>
      </c>
    </row>
    <row r="12" spans="2:11">
      <c r="B12" t="s">
        <v>15</v>
      </c>
    </row>
    <row r="14" spans="2:11" ht="16.8">
      <c r="C14" t="s">
        <v>6</v>
      </c>
    </row>
    <row r="16" spans="2:11" ht="60" customHeight="1">
      <c r="B16" s="40" t="s">
        <v>18</v>
      </c>
      <c r="C16" s="40"/>
      <c r="D16" s="40"/>
      <c r="E16" s="40"/>
      <c r="F16" s="40"/>
      <c r="G16" s="40"/>
      <c r="H16" s="40"/>
      <c r="I16" s="40"/>
      <c r="J16" s="40"/>
      <c r="K16" s="40"/>
    </row>
    <row r="18" spans="2:10" ht="15.6">
      <c r="C18" s="5" t="s">
        <v>9</v>
      </c>
      <c r="D18">
        <v>72</v>
      </c>
      <c r="E18" s="1" t="s">
        <v>7</v>
      </c>
      <c r="J18" s="1"/>
    </row>
    <row r="20" spans="2:10" ht="15.6">
      <c r="C20" t="s">
        <v>10</v>
      </c>
      <c r="D20">
        <f>$D$10*10^(D18/20)</f>
        <v>7.9621434110699538E-2</v>
      </c>
      <c r="E20" s="1" t="s">
        <v>5</v>
      </c>
      <c r="J20" s="1"/>
    </row>
    <row r="22" spans="2:10" ht="15.6">
      <c r="C22" s="5" t="s">
        <v>12</v>
      </c>
      <c r="D22">
        <v>65</v>
      </c>
      <c r="E22" s="1" t="s">
        <v>7</v>
      </c>
      <c r="J22" s="1"/>
    </row>
    <row r="24" spans="2:10" ht="15.6">
      <c r="C24" t="s">
        <v>11</v>
      </c>
      <c r="D24" s="4">
        <f>$D$10*10^(D22/20)</f>
        <v>3.5565588200778493E-2</v>
      </c>
      <c r="E24" s="1" t="s">
        <v>5</v>
      </c>
      <c r="H24" s="4"/>
      <c r="I24" s="4"/>
      <c r="J24" s="1"/>
    </row>
    <row r="25" spans="2:10">
      <c r="D25" s="4"/>
      <c r="E25" s="1"/>
      <c r="H25" s="4"/>
      <c r="I25" s="4"/>
      <c r="J25" s="1"/>
    </row>
    <row r="26" spans="2:10" ht="15.6">
      <c r="C26" s="5" t="s">
        <v>19</v>
      </c>
      <c r="D26">
        <v>83</v>
      </c>
      <c r="E26" s="1" t="s">
        <v>7</v>
      </c>
      <c r="J26" s="1"/>
    </row>
    <row r="28" spans="2:10" ht="15.6">
      <c r="C28" t="s">
        <v>20</v>
      </c>
      <c r="D28" s="4">
        <f>$D$10*10^(D26/20)</f>
        <v>0.28250750892455123</v>
      </c>
      <c r="E28" s="1" t="s">
        <v>5</v>
      </c>
      <c r="I28" s="4"/>
      <c r="J28" s="1"/>
    </row>
    <row r="29" spans="2:10">
      <c r="D29" s="4"/>
      <c r="E29" s="1"/>
      <c r="H29" s="3"/>
    </row>
    <row r="31" spans="2:10">
      <c r="B31" t="s">
        <v>22</v>
      </c>
    </row>
    <row r="33" spans="2:11" ht="15.6">
      <c r="B33" s="1"/>
      <c r="C33" t="s">
        <v>30</v>
      </c>
      <c r="D33" s="4"/>
      <c r="E33" s="1"/>
      <c r="H33" s="3"/>
    </row>
    <row r="34" spans="2:11">
      <c r="B34" s="1"/>
      <c r="D34" s="4"/>
      <c r="E34" s="1"/>
      <c r="H34" s="3"/>
    </row>
    <row r="35" spans="2:11">
      <c r="B35" s="41" t="s">
        <v>23</v>
      </c>
      <c r="C35" s="41"/>
      <c r="D35" s="41"/>
      <c r="E35" s="41"/>
      <c r="F35" s="41"/>
      <c r="G35" s="41"/>
      <c r="H35" s="41"/>
      <c r="I35" s="41"/>
      <c r="J35" s="41"/>
      <c r="K35" s="41"/>
    </row>
    <row r="36" spans="2:11">
      <c r="B36" s="1"/>
      <c r="D36" s="4"/>
      <c r="E36" s="1"/>
      <c r="H36" s="3"/>
    </row>
    <row r="37" spans="2:11" ht="16.8">
      <c r="C37" s="7" t="s">
        <v>24</v>
      </c>
      <c r="D37" s="4"/>
      <c r="E37" s="1"/>
      <c r="H37" s="3"/>
    </row>
    <row r="38" spans="2:11">
      <c r="B38" s="1"/>
      <c r="D38" s="4"/>
      <c r="E38" s="1"/>
      <c r="H38" s="3"/>
    </row>
    <row r="39" spans="2:11">
      <c r="B39" s="41" t="s">
        <v>25</v>
      </c>
      <c r="C39" s="41"/>
      <c r="D39" s="41"/>
      <c r="E39" s="41"/>
      <c r="F39" s="41"/>
      <c r="G39" s="41"/>
      <c r="H39" s="41"/>
      <c r="I39" s="41"/>
      <c r="J39" s="41"/>
      <c r="K39" s="41"/>
    </row>
    <row r="40" spans="2:11">
      <c r="B40" s="1"/>
      <c r="D40" s="4"/>
      <c r="E40" s="1"/>
      <c r="H40" s="3"/>
    </row>
    <row r="41" spans="2:11" ht="16.8">
      <c r="C41" t="s">
        <v>26</v>
      </c>
      <c r="D41" t="s">
        <v>27</v>
      </c>
      <c r="J41" s="4"/>
    </row>
    <row r="43" spans="2:11">
      <c r="B43" t="s">
        <v>28</v>
      </c>
    </row>
    <row r="45" spans="2:11" ht="15.6">
      <c r="C45" t="s">
        <v>29</v>
      </c>
      <c r="D45">
        <f>SQRT(D20^2+D24^2+D28^2)</f>
        <v>0.29566023816649273</v>
      </c>
      <c r="E45" s="1" t="s">
        <v>5</v>
      </c>
    </row>
    <row r="47" spans="2:11" ht="15.6">
      <c r="B47" t="s">
        <v>21</v>
      </c>
    </row>
    <row r="49" spans="3:12" ht="15.6">
      <c r="C49" t="s">
        <v>34</v>
      </c>
    </row>
    <row r="51" spans="3:12">
      <c r="C51" t="s">
        <v>3</v>
      </c>
    </row>
    <row r="52" spans="3:12" ht="15.6">
      <c r="C52" t="s">
        <v>4</v>
      </c>
      <c r="D52">
        <v>2.0000000000000002E-5</v>
      </c>
      <c r="E52" s="1" t="s">
        <v>5</v>
      </c>
      <c r="L52" s="1"/>
    </row>
    <row r="54" spans="3:12" ht="15.6">
      <c r="C54" t="s">
        <v>33</v>
      </c>
      <c r="D54" s="6">
        <f>20*LOG(D45/D52)</f>
        <v>83.39525853490278</v>
      </c>
      <c r="E54" s="1" t="s">
        <v>7</v>
      </c>
      <c r="K54" s="6"/>
      <c r="L54" s="1"/>
    </row>
  </sheetData>
  <mergeCells count="4">
    <mergeCell ref="B4:K4"/>
    <mergeCell ref="B16:K16"/>
    <mergeCell ref="B35:K35"/>
    <mergeCell ref="B39:K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61DDF-D884-4393-A221-872FBAEA0708}">
  <dimension ref="B2:K37"/>
  <sheetViews>
    <sheetView topLeftCell="A16" workbookViewId="0">
      <selection activeCell="D37" sqref="D37"/>
    </sheetView>
  </sheetViews>
  <sheetFormatPr defaultRowHeight="14.4"/>
  <cols>
    <col min="3" max="3" width="13.109375" style="1" bestFit="1" customWidth="1"/>
    <col min="4" max="4" width="8.88671875" style="1"/>
    <col min="5" max="5" width="14.88671875" style="1" bestFit="1" customWidth="1"/>
    <col min="6" max="6" width="12" style="4" bestFit="1" customWidth="1"/>
    <col min="7" max="7" width="12" style="4" customWidth="1"/>
    <col min="8" max="8" width="2.88671875" style="4" customWidth="1"/>
    <col min="9" max="9" width="28.109375" customWidth="1"/>
    <col min="10" max="10" width="24.33203125" style="1" bestFit="1" customWidth="1"/>
  </cols>
  <sheetData>
    <row r="2" spans="2:11">
      <c r="B2" s="2" t="s">
        <v>41</v>
      </c>
    </row>
    <row r="3" spans="2:11" ht="15" thickBot="1">
      <c r="B3" s="2"/>
    </row>
    <row r="4" spans="2:11" ht="91.2" customHeight="1" thickBot="1">
      <c r="B4" s="46" t="s">
        <v>91</v>
      </c>
      <c r="C4" s="47"/>
      <c r="D4" s="47"/>
      <c r="E4" s="47"/>
      <c r="F4" s="47"/>
      <c r="G4" s="47"/>
      <c r="H4" s="47"/>
      <c r="I4" s="47"/>
      <c r="J4" s="47"/>
      <c r="K4" s="48"/>
    </row>
    <row r="6" spans="2:11" ht="15" thickBot="1"/>
    <row r="7" spans="2:11" ht="17.399999999999999" thickBot="1">
      <c r="C7" s="8" t="s">
        <v>35</v>
      </c>
      <c r="D7" s="8" t="s">
        <v>36</v>
      </c>
      <c r="J7" s="9" t="s">
        <v>40</v>
      </c>
    </row>
    <row r="8" spans="2:11">
      <c r="C8" s="19">
        <v>25</v>
      </c>
      <c r="D8" s="19">
        <v>45.7</v>
      </c>
      <c r="J8" s="18">
        <f>0.00002*10^(D8/10)</f>
        <v>0.74307045819434703</v>
      </c>
    </row>
    <row r="9" spans="2:11">
      <c r="C9" s="10">
        <v>31.5</v>
      </c>
      <c r="D9" s="10">
        <v>48.3</v>
      </c>
      <c r="J9" s="18">
        <f t="shared" ref="J9:J36" si="0">0.00002*10^(D9/10)</f>
        <v>1.3521659507839663</v>
      </c>
    </row>
    <row r="10" spans="2:11">
      <c r="C10" s="10">
        <v>40</v>
      </c>
      <c r="D10" s="10">
        <v>32.6</v>
      </c>
      <c r="J10" s="18">
        <f t="shared" si="0"/>
        <v>3.6394017172199707E-2</v>
      </c>
    </row>
    <row r="11" spans="2:11">
      <c r="C11" s="10">
        <v>50</v>
      </c>
      <c r="D11" s="10">
        <v>37.6</v>
      </c>
      <c r="J11" s="18">
        <f t="shared" si="0"/>
        <v>0.11508798746743155</v>
      </c>
    </row>
    <row r="12" spans="2:11">
      <c r="C12" s="10">
        <v>63</v>
      </c>
      <c r="D12" s="10">
        <v>27.3</v>
      </c>
      <c r="J12" s="18">
        <f t="shared" si="0"/>
        <v>1.0740635927405061E-2</v>
      </c>
    </row>
    <row r="13" spans="2:11">
      <c r="C13" s="10">
        <v>80</v>
      </c>
      <c r="D13" s="10">
        <v>25.8</v>
      </c>
      <c r="J13" s="18">
        <f t="shared" si="0"/>
        <v>7.6037879264112332E-3</v>
      </c>
    </row>
    <row r="14" spans="2:11">
      <c r="C14" s="10">
        <v>100</v>
      </c>
      <c r="D14" s="10">
        <v>32.200000000000003</v>
      </c>
      <c r="J14" s="18">
        <f t="shared" si="0"/>
        <v>3.3191738148751253E-2</v>
      </c>
    </row>
    <row r="15" spans="2:11">
      <c r="C15" s="10">
        <v>125</v>
      </c>
      <c r="D15" s="10">
        <v>23.7</v>
      </c>
      <c r="J15" s="18">
        <f t="shared" si="0"/>
        <v>4.6884576306398468E-3</v>
      </c>
    </row>
    <row r="16" spans="2:11">
      <c r="C16" s="10">
        <v>160</v>
      </c>
      <c r="D16" s="10">
        <v>25.8</v>
      </c>
      <c r="J16" s="18">
        <f t="shared" si="0"/>
        <v>7.6037879264112332E-3</v>
      </c>
    </row>
    <row r="17" spans="3:10">
      <c r="C17" s="10">
        <v>200</v>
      </c>
      <c r="D17" s="10">
        <v>26.8</v>
      </c>
      <c r="J17" s="18">
        <f t="shared" si="0"/>
        <v>9.5726018464527777E-3</v>
      </c>
    </row>
    <row r="18" spans="3:10">
      <c r="C18" s="10">
        <v>250</v>
      </c>
      <c r="D18" s="10">
        <v>27.8</v>
      </c>
      <c r="J18" s="18">
        <f t="shared" si="0"/>
        <v>1.2051191721487168E-2</v>
      </c>
    </row>
    <row r="19" spans="3:10">
      <c r="C19" s="10">
        <v>315</v>
      </c>
      <c r="D19" s="10">
        <v>31.6</v>
      </c>
      <c r="J19" s="18">
        <f t="shared" si="0"/>
        <v>2.890879541491858E-2</v>
      </c>
    </row>
    <row r="20" spans="3:10">
      <c r="C20" s="10">
        <v>400</v>
      </c>
      <c r="D20" s="10">
        <v>31.4</v>
      </c>
      <c r="J20" s="18">
        <f t="shared" si="0"/>
        <v>2.7607685292057708E-2</v>
      </c>
    </row>
    <row r="21" spans="3:10">
      <c r="C21" s="10">
        <v>500</v>
      </c>
      <c r="D21" s="10">
        <v>25.6</v>
      </c>
      <c r="J21" s="18">
        <f t="shared" si="0"/>
        <v>7.2615610954020306E-3</v>
      </c>
    </row>
    <row r="22" spans="3:10">
      <c r="C22" s="10">
        <v>630</v>
      </c>
      <c r="D22" s="10">
        <v>28.3</v>
      </c>
      <c r="J22" s="18">
        <f t="shared" si="0"/>
        <v>1.3521659507839644E-2</v>
      </c>
    </row>
    <row r="23" spans="3:10">
      <c r="C23" s="10">
        <v>800</v>
      </c>
      <c r="D23" s="10">
        <v>23.2</v>
      </c>
      <c r="J23" s="18">
        <f t="shared" si="0"/>
        <v>4.1785922617080798E-3</v>
      </c>
    </row>
    <row r="24" spans="3:10">
      <c r="C24" s="10">
        <v>1000</v>
      </c>
      <c r="D24" s="10">
        <v>24.4</v>
      </c>
      <c r="F24" s="4" t="s">
        <v>45</v>
      </c>
      <c r="J24" s="18">
        <f t="shared" si="0"/>
        <v>5.5084574066763372E-3</v>
      </c>
    </row>
    <row r="25" spans="3:10">
      <c r="C25" s="10">
        <v>1250</v>
      </c>
      <c r="D25" s="10">
        <v>18.600000000000001</v>
      </c>
      <c r="F25" s="4" t="s">
        <v>42</v>
      </c>
      <c r="J25" s="18">
        <f t="shared" si="0"/>
        <v>1.4488719201499814E-3</v>
      </c>
    </row>
    <row r="26" spans="3:10">
      <c r="C26" s="10">
        <v>1600</v>
      </c>
      <c r="D26" s="10">
        <v>15.4</v>
      </c>
      <c r="J26" s="18">
        <f t="shared" si="0"/>
        <v>6.934737009050637E-4</v>
      </c>
    </row>
    <row r="27" spans="3:10">
      <c r="C27" s="10">
        <v>2000</v>
      </c>
      <c r="D27" s="10">
        <v>17.399999999999999</v>
      </c>
      <c r="J27" s="18">
        <f t="shared" si="0"/>
        <v>1.0990817477152495E-3</v>
      </c>
    </row>
    <row r="28" spans="3:10">
      <c r="C28" s="10">
        <v>2500</v>
      </c>
      <c r="D28" s="10">
        <v>22.6</v>
      </c>
      <c r="J28" s="18">
        <f t="shared" si="0"/>
        <v>3.6394017172199696E-3</v>
      </c>
    </row>
    <row r="29" spans="3:10">
      <c r="C29" s="10">
        <v>3150</v>
      </c>
      <c r="D29" s="10">
        <v>16.7</v>
      </c>
      <c r="J29" s="18">
        <f t="shared" si="0"/>
        <v>9.3547028257439638E-4</v>
      </c>
    </row>
    <row r="30" spans="3:10">
      <c r="C30" s="10">
        <v>4000</v>
      </c>
      <c r="D30" s="10">
        <v>13.3</v>
      </c>
      <c r="J30" s="18">
        <f t="shared" si="0"/>
        <v>4.2759241790044675E-4</v>
      </c>
    </row>
    <row r="31" spans="3:10">
      <c r="C31" s="10">
        <v>5000</v>
      </c>
      <c r="D31" s="10">
        <v>10.1</v>
      </c>
      <c r="J31" s="18">
        <f t="shared" si="0"/>
        <v>2.0465859845615088E-4</v>
      </c>
    </row>
    <row r="32" spans="3:10">
      <c r="C32" s="10">
        <v>6300</v>
      </c>
      <c r="D32" s="10">
        <v>9.5</v>
      </c>
      <c r="J32" s="18">
        <f t="shared" si="0"/>
        <v>1.7825018762674918E-4</v>
      </c>
    </row>
    <row r="33" spans="3:11">
      <c r="C33" s="10">
        <v>8000</v>
      </c>
      <c r="D33" s="10">
        <v>8.1999999999999993</v>
      </c>
      <c r="J33" s="18">
        <f t="shared" si="0"/>
        <v>1.3213868960151924E-4</v>
      </c>
    </row>
    <row r="34" spans="3:11">
      <c r="C34" s="10">
        <v>10000</v>
      </c>
      <c r="D34" s="10">
        <v>7.3</v>
      </c>
      <c r="J34" s="18">
        <f t="shared" si="0"/>
        <v>1.0740635927405058E-4</v>
      </c>
    </row>
    <row r="35" spans="3:11">
      <c r="C35" s="10">
        <v>12500</v>
      </c>
      <c r="D35" s="10">
        <v>6.4</v>
      </c>
      <c r="J35" s="18">
        <f t="shared" si="0"/>
        <v>8.7303166448033214E-5</v>
      </c>
    </row>
    <row r="36" spans="3:11">
      <c r="C36" s="10">
        <v>16000</v>
      </c>
      <c r="D36" s="10">
        <v>5.8</v>
      </c>
      <c r="J36" s="18">
        <f t="shared" si="0"/>
        <v>7.6037879264112247E-5</v>
      </c>
    </row>
    <row r="37" spans="3:11">
      <c r="C37" s="14" t="s">
        <v>38</v>
      </c>
      <c r="D37" s="15">
        <v>50.8</v>
      </c>
      <c r="E37" s="12" t="s">
        <v>39</v>
      </c>
      <c r="F37" s="13">
        <f>10*LOG(J37/0.00002)</f>
        <v>50.842521433670449</v>
      </c>
      <c r="G37" s="4" t="s">
        <v>7</v>
      </c>
      <c r="I37" s="16" t="s">
        <v>37</v>
      </c>
      <c r="J37" s="17">
        <f>SUM(J8:J36)</f>
        <v>2.4281870523912423</v>
      </c>
      <c r="K37" t="s">
        <v>5</v>
      </c>
    </row>
  </sheetData>
  <mergeCells count="1">
    <mergeCell ref="B4:K4"/>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EDD9B-A918-4436-A7B0-7FE1671BD528}">
  <dimension ref="B2:R73"/>
  <sheetViews>
    <sheetView topLeftCell="A7" workbookViewId="0">
      <selection activeCell="D37" sqref="D37"/>
    </sheetView>
  </sheetViews>
  <sheetFormatPr defaultRowHeight="14.4"/>
  <cols>
    <col min="3" max="3" width="13.109375" style="1" bestFit="1" customWidth="1"/>
    <col min="4" max="4" width="8.88671875" style="1"/>
    <col min="5" max="5" width="14.88671875" style="1" bestFit="1" customWidth="1"/>
    <col min="6" max="6" width="21.21875" style="4" customWidth="1"/>
    <col min="7" max="7" width="12" style="4" customWidth="1"/>
    <col min="8" max="8" width="2.88671875" style="4" customWidth="1"/>
    <col min="9" max="9" width="26" bestFit="1" customWidth="1"/>
    <col min="10" max="10" width="24.33203125" style="1" bestFit="1" customWidth="1"/>
  </cols>
  <sheetData>
    <row r="2" spans="2:11">
      <c r="B2" s="2" t="s">
        <v>49</v>
      </c>
    </row>
    <row r="3" spans="2:11" ht="15" thickBot="1">
      <c r="B3" s="2"/>
    </row>
    <row r="4" spans="2:11" ht="210.6" customHeight="1" thickBot="1">
      <c r="B4" s="46" t="s">
        <v>92</v>
      </c>
      <c r="C4" s="47"/>
      <c r="D4" s="47"/>
      <c r="E4" s="47"/>
      <c r="F4" s="47"/>
      <c r="G4" s="47"/>
      <c r="H4" s="47"/>
      <c r="I4" s="47"/>
      <c r="J4" s="47"/>
      <c r="K4" s="48"/>
    </row>
    <row r="6" spans="2:11" ht="15" thickBot="1"/>
    <row r="7" spans="2:11" ht="31.8" thickBot="1">
      <c r="C7" s="20" t="s">
        <v>35</v>
      </c>
      <c r="D7" s="20" t="s">
        <v>47</v>
      </c>
      <c r="E7" s="21" t="s">
        <v>46</v>
      </c>
      <c r="F7" s="25" t="s">
        <v>51</v>
      </c>
      <c r="J7" s="9" t="s">
        <v>50</v>
      </c>
    </row>
    <row r="8" spans="2:11">
      <c r="C8" s="19">
        <v>25</v>
      </c>
      <c r="D8" s="19">
        <v>27.8</v>
      </c>
      <c r="E8" s="19">
        <v>-44.7</v>
      </c>
      <c r="F8" s="24">
        <f>D8+E8</f>
        <v>-16.900000000000002</v>
      </c>
      <c r="J8" s="18">
        <f>0.00002*10^(F8/10)</f>
        <v>4.0834758893390566E-7</v>
      </c>
    </row>
    <row r="9" spans="2:11">
      <c r="C9" s="10">
        <v>31.5</v>
      </c>
      <c r="D9" s="10">
        <v>30</v>
      </c>
      <c r="E9" s="10">
        <v>-39.4</v>
      </c>
      <c r="F9" s="23">
        <f t="shared" ref="F9:F36" si="0">D9+E9</f>
        <v>-9.3999999999999986</v>
      </c>
      <c r="J9" s="18">
        <f t="shared" ref="J9:J36" si="1">0.00002*10^(F9/10)</f>
        <v>2.2963072429937659E-6</v>
      </c>
    </row>
    <row r="10" spans="2:11">
      <c r="C10" s="10">
        <v>40</v>
      </c>
      <c r="D10" s="10">
        <v>40</v>
      </c>
      <c r="E10" s="10">
        <v>-34.6</v>
      </c>
      <c r="F10" s="23">
        <f t="shared" si="0"/>
        <v>5.3999999999999986</v>
      </c>
      <c r="J10" s="18">
        <f t="shared" si="1"/>
        <v>6.9347370090506308E-5</v>
      </c>
    </row>
    <row r="11" spans="2:11">
      <c r="C11" s="10">
        <v>50</v>
      </c>
      <c r="D11" s="10">
        <v>26.8</v>
      </c>
      <c r="E11" s="10">
        <v>-30.2</v>
      </c>
      <c r="F11" s="23">
        <f t="shared" si="0"/>
        <v>-3.3999999999999986</v>
      </c>
      <c r="J11" s="18">
        <f t="shared" si="1"/>
        <v>9.1417637922975036E-6</v>
      </c>
    </row>
    <row r="12" spans="2:11">
      <c r="C12" s="10">
        <v>63</v>
      </c>
      <c r="D12" s="10">
        <v>37.6</v>
      </c>
      <c r="E12" s="10">
        <v>-26.2</v>
      </c>
      <c r="F12" s="23">
        <f t="shared" si="0"/>
        <v>11.400000000000002</v>
      </c>
      <c r="J12" s="18">
        <f t="shared" si="1"/>
        <v>2.7607685292057715E-4</v>
      </c>
    </row>
    <row r="13" spans="2:11">
      <c r="C13" s="10">
        <v>80</v>
      </c>
      <c r="D13" s="10">
        <v>36.200000000000003</v>
      </c>
      <c r="E13" s="10">
        <v>-22.5</v>
      </c>
      <c r="F13" s="23">
        <f t="shared" si="0"/>
        <v>13.700000000000003</v>
      </c>
      <c r="J13" s="18">
        <f t="shared" si="1"/>
        <v>4.6884576306398495E-4</v>
      </c>
    </row>
    <row r="14" spans="2:11">
      <c r="C14" s="10">
        <v>100</v>
      </c>
      <c r="D14" s="10">
        <v>33.700000000000003</v>
      </c>
      <c r="E14" s="10">
        <v>-19.100000000000001</v>
      </c>
      <c r="F14" s="23">
        <f t="shared" si="0"/>
        <v>14.600000000000001</v>
      </c>
      <c r="J14" s="18">
        <f t="shared" si="1"/>
        <v>5.7680630062532164E-4</v>
      </c>
    </row>
    <row r="15" spans="2:11">
      <c r="C15" s="10">
        <v>125</v>
      </c>
      <c r="D15" s="10">
        <v>34.6</v>
      </c>
      <c r="E15" s="10">
        <v>-16.100000000000001</v>
      </c>
      <c r="F15" s="23">
        <f t="shared" si="0"/>
        <v>18.5</v>
      </c>
      <c r="J15" s="18">
        <f t="shared" si="1"/>
        <v>1.4158915687682773E-3</v>
      </c>
    </row>
    <row r="16" spans="2:11">
      <c r="C16" s="10">
        <v>160</v>
      </c>
      <c r="D16" s="10">
        <v>43</v>
      </c>
      <c r="E16" s="10">
        <v>-13.4</v>
      </c>
      <c r="F16" s="23">
        <f t="shared" si="0"/>
        <v>29.6</v>
      </c>
      <c r="J16" s="18">
        <f t="shared" si="1"/>
        <v>1.8240216787118197E-2</v>
      </c>
    </row>
    <row r="17" spans="3:18">
      <c r="C17" s="10">
        <v>200</v>
      </c>
      <c r="D17" s="10">
        <v>48.8</v>
      </c>
      <c r="E17" s="10">
        <v>-10.9</v>
      </c>
      <c r="F17" s="23">
        <f t="shared" si="0"/>
        <v>37.9</v>
      </c>
      <c r="J17" s="18">
        <f t="shared" si="1"/>
        <v>0.12331900037229659</v>
      </c>
    </row>
    <row r="18" spans="3:18">
      <c r="C18" s="10">
        <v>250</v>
      </c>
      <c r="D18" s="10">
        <v>43.1</v>
      </c>
      <c r="E18" s="10">
        <v>-8.6</v>
      </c>
      <c r="F18" s="23">
        <f t="shared" si="0"/>
        <v>34.5</v>
      </c>
      <c r="J18" s="18">
        <f t="shared" si="1"/>
        <v>5.6367658625289127E-2</v>
      </c>
    </row>
    <row r="19" spans="3:18">
      <c r="C19" s="10">
        <v>315</v>
      </c>
      <c r="D19" s="10">
        <v>36.299999999999997</v>
      </c>
      <c r="E19" s="10">
        <v>-6.6</v>
      </c>
      <c r="F19" s="23">
        <f t="shared" si="0"/>
        <v>29.699999999999996</v>
      </c>
      <c r="J19" s="18">
        <f t="shared" si="1"/>
        <v>1.8665086015939823E-2</v>
      </c>
    </row>
    <row r="20" spans="3:18">
      <c r="C20" s="10">
        <v>400</v>
      </c>
      <c r="D20" s="10">
        <v>41.6</v>
      </c>
      <c r="E20" s="10">
        <v>-4.8</v>
      </c>
      <c r="F20" s="23">
        <f t="shared" si="0"/>
        <v>36.800000000000004</v>
      </c>
      <c r="J20" s="18">
        <f t="shared" si="1"/>
        <v>9.5726018464527884E-2</v>
      </c>
    </row>
    <row r="21" spans="3:18">
      <c r="C21" s="10">
        <v>500</v>
      </c>
      <c r="D21" s="10">
        <v>38.4</v>
      </c>
      <c r="E21" s="10">
        <v>-3.2</v>
      </c>
      <c r="F21" s="23">
        <f t="shared" si="0"/>
        <v>35.199999999999996</v>
      </c>
      <c r="J21" s="18">
        <f t="shared" si="1"/>
        <v>6.6226224296518241E-2</v>
      </c>
    </row>
    <row r="22" spans="3:18">
      <c r="C22" s="10">
        <v>630</v>
      </c>
      <c r="D22" s="10">
        <v>37.799999999999997</v>
      </c>
      <c r="E22" s="10">
        <v>-1.9</v>
      </c>
      <c r="F22" s="23">
        <f t="shared" si="0"/>
        <v>35.9</v>
      </c>
      <c r="J22" s="18">
        <f t="shared" si="1"/>
        <v>7.7809028998856222E-2</v>
      </c>
    </row>
    <row r="23" spans="3:18">
      <c r="C23" s="10">
        <v>800</v>
      </c>
      <c r="D23" s="10">
        <v>37.200000000000003</v>
      </c>
      <c r="E23" s="10">
        <v>-0.8</v>
      </c>
      <c r="F23" s="23">
        <f t="shared" si="0"/>
        <v>36.400000000000006</v>
      </c>
      <c r="J23" s="18">
        <f t="shared" si="1"/>
        <v>8.7303166448033417E-2</v>
      </c>
      <c r="L23" s="42" t="s">
        <v>43</v>
      </c>
      <c r="M23" s="42"/>
      <c r="N23" s="42"/>
      <c r="O23" s="42"/>
      <c r="P23" s="42"/>
      <c r="Q23" s="42"/>
      <c r="R23" s="42"/>
    </row>
    <row r="24" spans="3:18">
      <c r="C24" s="10">
        <v>1000</v>
      </c>
      <c r="D24" s="10">
        <v>36.9</v>
      </c>
      <c r="E24" s="10">
        <v>0</v>
      </c>
      <c r="F24" s="23">
        <f t="shared" si="0"/>
        <v>36.9</v>
      </c>
      <c r="J24" s="18">
        <f t="shared" si="1"/>
        <v>9.7955763873689275E-2</v>
      </c>
      <c r="L24" s="42"/>
      <c r="M24" s="42"/>
      <c r="N24" s="42"/>
      <c r="O24" s="42"/>
      <c r="P24" s="42"/>
      <c r="Q24" s="42"/>
      <c r="R24" s="42"/>
    </row>
    <row r="25" spans="3:18">
      <c r="C25" s="10">
        <v>1250</v>
      </c>
      <c r="D25" s="10">
        <v>31.3</v>
      </c>
      <c r="E25" s="10">
        <v>0.6</v>
      </c>
      <c r="F25" s="23">
        <f t="shared" si="0"/>
        <v>31.900000000000002</v>
      </c>
      <c r="J25" s="18">
        <f t="shared" si="1"/>
        <v>3.0976332378249673E-2</v>
      </c>
    </row>
    <row r="26" spans="3:18">
      <c r="C26" s="10">
        <v>1600</v>
      </c>
      <c r="D26" s="10">
        <v>36.6</v>
      </c>
      <c r="E26" s="10">
        <v>1</v>
      </c>
      <c r="F26" s="23">
        <f t="shared" si="0"/>
        <v>37.6</v>
      </c>
      <c r="J26" s="18">
        <f t="shared" si="1"/>
        <v>0.11508798746743155</v>
      </c>
    </row>
    <row r="27" spans="3:18">
      <c r="C27" s="10">
        <v>2000</v>
      </c>
      <c r="D27" s="10">
        <v>27</v>
      </c>
      <c r="E27" s="10">
        <v>1.2</v>
      </c>
      <c r="F27" s="23">
        <f t="shared" si="0"/>
        <v>28.2</v>
      </c>
      <c r="J27" s="18">
        <f t="shared" si="1"/>
        <v>1.321386896015193E-2</v>
      </c>
    </row>
    <row r="28" spans="3:18">
      <c r="C28" s="10">
        <v>2500</v>
      </c>
      <c r="D28" s="10">
        <v>26.4</v>
      </c>
      <c r="E28" s="10">
        <v>1.3</v>
      </c>
      <c r="F28" s="23">
        <f t="shared" si="0"/>
        <v>27.7</v>
      </c>
      <c r="J28" s="18">
        <f t="shared" si="1"/>
        <v>1.1776873107111794E-2</v>
      </c>
    </row>
    <row r="29" spans="3:18">
      <c r="C29" s="10">
        <v>3150</v>
      </c>
      <c r="D29" s="10">
        <v>26.3</v>
      </c>
      <c r="E29" s="10">
        <v>1.2</v>
      </c>
      <c r="F29" s="23">
        <f t="shared" si="0"/>
        <v>27.5</v>
      </c>
      <c r="J29" s="18">
        <f t="shared" si="1"/>
        <v>1.1246826503806985E-2</v>
      </c>
    </row>
    <row r="30" spans="3:18">
      <c r="C30" s="10">
        <v>4000</v>
      </c>
      <c r="D30" s="10">
        <v>24.6</v>
      </c>
      <c r="E30" s="10">
        <v>1</v>
      </c>
      <c r="F30" s="23">
        <f t="shared" si="0"/>
        <v>25.6</v>
      </c>
      <c r="J30" s="18">
        <f t="shared" si="1"/>
        <v>7.2615610954020306E-3</v>
      </c>
    </row>
    <row r="31" spans="3:18">
      <c r="C31" s="10">
        <v>5000</v>
      </c>
      <c r="D31" s="10">
        <v>23.4</v>
      </c>
      <c r="E31" s="10">
        <v>0.5</v>
      </c>
      <c r="F31" s="23">
        <f t="shared" si="0"/>
        <v>23.9</v>
      </c>
      <c r="J31" s="18">
        <f t="shared" si="1"/>
        <v>4.909417831370058E-3</v>
      </c>
    </row>
    <row r="32" spans="3:18">
      <c r="C32" s="10">
        <v>6300</v>
      </c>
      <c r="D32" s="10">
        <v>21.4</v>
      </c>
      <c r="E32" s="10">
        <v>-0.1</v>
      </c>
      <c r="F32" s="23">
        <f t="shared" si="0"/>
        <v>21.299999999999997</v>
      </c>
      <c r="J32" s="18">
        <f t="shared" si="1"/>
        <v>2.6979257651833077E-3</v>
      </c>
    </row>
    <row r="33" spans="3:18">
      <c r="C33" s="10">
        <v>8000</v>
      </c>
      <c r="D33" s="10">
        <v>17.8</v>
      </c>
      <c r="E33" s="10">
        <v>-1.1000000000000001</v>
      </c>
      <c r="F33" s="23">
        <f t="shared" si="0"/>
        <v>16.7</v>
      </c>
      <c r="J33" s="18">
        <f t="shared" si="1"/>
        <v>9.3547028257439638E-4</v>
      </c>
    </row>
    <row r="34" spans="3:18">
      <c r="C34" s="10">
        <v>10000</v>
      </c>
      <c r="D34" s="10">
        <v>14.8</v>
      </c>
      <c r="E34" s="10">
        <v>-2.5</v>
      </c>
      <c r="F34" s="23">
        <f t="shared" si="0"/>
        <v>12.3</v>
      </c>
      <c r="J34" s="18">
        <f t="shared" si="1"/>
        <v>3.3964873049234897E-4</v>
      </c>
    </row>
    <row r="35" spans="3:18">
      <c r="C35" s="10">
        <v>12500</v>
      </c>
      <c r="D35" s="10">
        <v>12.2</v>
      </c>
      <c r="E35" s="10">
        <v>-4.3</v>
      </c>
      <c r="F35" s="23">
        <f t="shared" si="0"/>
        <v>7.8999999999999995</v>
      </c>
      <c r="J35" s="18">
        <f t="shared" si="1"/>
        <v>1.2331900037229645E-4</v>
      </c>
    </row>
    <row r="36" spans="3:18">
      <c r="C36" s="10">
        <v>16000</v>
      </c>
      <c r="D36" s="10">
        <v>31</v>
      </c>
      <c r="E36" s="10">
        <v>-6.6</v>
      </c>
      <c r="F36" s="23">
        <f t="shared" si="0"/>
        <v>24.4</v>
      </c>
      <c r="J36" s="18">
        <f t="shared" si="1"/>
        <v>5.5084574066763372E-3</v>
      </c>
    </row>
    <row r="37" spans="3:18">
      <c r="C37" s="14" t="s">
        <v>38</v>
      </c>
      <c r="D37" s="15">
        <v>52.9</v>
      </c>
      <c r="I37" s="16" t="s">
        <v>37</v>
      </c>
      <c r="J37" s="17">
        <f>SUM(J8:J36)</f>
        <v>0.84850866668518465</v>
      </c>
      <c r="K37" t="s">
        <v>5</v>
      </c>
    </row>
    <row r="39" spans="3:18" ht="15" thickBot="1"/>
    <row r="40" spans="3:18" ht="16.2" thickBot="1">
      <c r="C40" s="20" t="s">
        <v>35</v>
      </c>
      <c r="D40" s="26" t="s">
        <v>47</v>
      </c>
    </row>
    <row r="41" spans="3:18">
      <c r="C41" s="19">
        <v>25</v>
      </c>
      <c r="D41" s="10">
        <v>1.9</v>
      </c>
    </row>
    <row r="42" spans="3:18">
      <c r="C42" s="10">
        <v>31.5</v>
      </c>
      <c r="D42" s="10" t="s">
        <v>48</v>
      </c>
    </row>
    <row r="43" spans="3:18">
      <c r="C43" s="10">
        <v>40</v>
      </c>
      <c r="D43" s="10">
        <v>3.2</v>
      </c>
    </row>
    <row r="44" spans="3:18" ht="14.4" customHeight="1">
      <c r="C44" s="10">
        <v>50</v>
      </c>
      <c r="D44" s="10" t="s">
        <v>48</v>
      </c>
      <c r="L44" s="42" t="s">
        <v>44</v>
      </c>
      <c r="M44" s="42"/>
      <c r="N44" s="42"/>
      <c r="O44" s="42"/>
      <c r="P44" s="42"/>
      <c r="Q44" s="42"/>
      <c r="R44" s="42"/>
    </row>
    <row r="45" spans="3:18">
      <c r="C45" s="10">
        <v>63</v>
      </c>
      <c r="D45" s="10">
        <v>12.6</v>
      </c>
      <c r="L45" s="42"/>
      <c r="M45" s="42"/>
      <c r="N45" s="42"/>
      <c r="O45" s="42"/>
      <c r="P45" s="42"/>
      <c r="Q45" s="42"/>
      <c r="R45" s="42"/>
    </row>
    <row r="46" spans="3:18">
      <c r="C46" s="10">
        <v>80</v>
      </c>
      <c r="D46" s="10">
        <v>13.8</v>
      </c>
    </row>
    <row r="47" spans="3:18">
      <c r="C47" s="10">
        <v>100</v>
      </c>
      <c r="D47" s="10">
        <v>15.1</v>
      </c>
    </row>
    <row r="48" spans="3:18">
      <c r="C48" s="10">
        <v>125</v>
      </c>
      <c r="D48" s="10">
        <v>17.600000000000001</v>
      </c>
    </row>
    <row r="49" spans="3:4">
      <c r="C49" s="10">
        <v>160</v>
      </c>
      <c r="D49" s="10">
        <v>30.3</v>
      </c>
    </row>
    <row r="50" spans="3:4">
      <c r="C50" s="10">
        <v>200</v>
      </c>
      <c r="D50" s="10">
        <v>38.1</v>
      </c>
    </row>
    <row r="51" spans="3:4">
      <c r="C51" s="10">
        <v>250</v>
      </c>
      <c r="D51" s="10">
        <v>33.5</v>
      </c>
    </row>
    <row r="52" spans="3:4">
      <c r="C52" s="10">
        <v>315</v>
      </c>
      <c r="D52" s="10">
        <v>29.5</v>
      </c>
    </row>
    <row r="53" spans="3:4">
      <c r="C53" s="10">
        <v>400</v>
      </c>
      <c r="D53" s="10">
        <v>36.200000000000003</v>
      </c>
    </row>
    <row r="54" spans="3:4">
      <c r="C54" s="10">
        <v>500</v>
      </c>
      <c r="D54" s="10">
        <v>35.700000000000003</v>
      </c>
    </row>
    <row r="55" spans="3:4">
      <c r="C55" s="10">
        <v>630</v>
      </c>
      <c r="D55" s="10">
        <v>36</v>
      </c>
    </row>
    <row r="56" spans="3:4">
      <c r="C56" s="10">
        <v>800</v>
      </c>
      <c r="D56" s="10">
        <v>35.700000000000003</v>
      </c>
    </row>
    <row r="57" spans="3:4">
      <c r="C57" s="10">
        <v>1000</v>
      </c>
      <c r="D57" s="10">
        <v>35.4</v>
      </c>
    </row>
    <row r="58" spans="3:4">
      <c r="C58" s="10">
        <v>1250</v>
      </c>
      <c r="D58" s="10">
        <v>32.6</v>
      </c>
    </row>
    <row r="59" spans="3:4">
      <c r="C59" s="10">
        <v>1600</v>
      </c>
      <c r="D59" s="10">
        <v>36.1</v>
      </c>
    </row>
    <row r="60" spans="3:4">
      <c r="C60" s="10">
        <v>2000</v>
      </c>
      <c r="D60" s="10">
        <v>27.7</v>
      </c>
    </row>
    <row r="61" spans="3:4">
      <c r="C61" s="10">
        <v>2500</v>
      </c>
      <c r="D61" s="10">
        <v>26.5</v>
      </c>
    </row>
    <row r="62" spans="3:4">
      <c r="C62" s="10">
        <v>3150</v>
      </c>
      <c r="D62" s="10">
        <v>28.6</v>
      </c>
    </row>
    <row r="63" spans="3:4">
      <c r="C63" s="10">
        <v>4000</v>
      </c>
      <c r="D63" s="10">
        <v>26</v>
      </c>
    </row>
    <row r="64" spans="3:4">
      <c r="C64" s="10">
        <v>5000</v>
      </c>
      <c r="D64" s="10">
        <v>25.2</v>
      </c>
    </row>
    <row r="65" spans="3:7">
      <c r="C65" s="10">
        <v>6300</v>
      </c>
      <c r="D65" s="10">
        <v>21.5</v>
      </c>
    </row>
    <row r="66" spans="3:7">
      <c r="C66" s="10">
        <v>8000</v>
      </c>
      <c r="D66" s="10">
        <v>17.3</v>
      </c>
    </row>
    <row r="67" spans="3:7">
      <c r="C67" s="10">
        <v>10000</v>
      </c>
      <c r="D67" s="10">
        <v>12.8</v>
      </c>
    </row>
    <row r="68" spans="3:7">
      <c r="C68" s="10">
        <v>12500</v>
      </c>
      <c r="D68" s="10">
        <v>8.4</v>
      </c>
    </row>
    <row r="69" spans="3:7">
      <c r="C69" s="10">
        <v>16000</v>
      </c>
      <c r="D69" s="10">
        <v>22.7</v>
      </c>
    </row>
    <row r="70" spans="3:7">
      <c r="C70" s="27" t="s">
        <v>38</v>
      </c>
      <c r="D70" s="28">
        <v>45.9</v>
      </c>
      <c r="E70" s="12" t="s">
        <v>39</v>
      </c>
      <c r="F70" s="22">
        <f>10*LOG(J37/0.00002)</f>
        <v>46.276262869052466</v>
      </c>
      <c r="G70" s="4" t="s">
        <v>7</v>
      </c>
    </row>
    <row r="71" spans="3:7">
      <c r="C71"/>
      <c r="D71"/>
    </row>
    <row r="72" spans="3:7">
      <c r="C72"/>
      <c r="D72"/>
    </row>
    <row r="73" spans="3:7">
      <c r="C73"/>
      <c r="D73"/>
    </row>
  </sheetData>
  <mergeCells count="3">
    <mergeCell ref="B4:K4"/>
    <mergeCell ref="L23:R24"/>
    <mergeCell ref="L44:R45"/>
  </mergeCells>
  <pageMargins left="0.7" right="0.7" top="0.75" bottom="0.75" header="0.3" footer="0.3"/>
  <pageSetup paperSize="9" orientation="portrait"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0F10D-176F-470B-9922-D2FED5CA9B4F}">
  <dimension ref="B2:L41"/>
  <sheetViews>
    <sheetView topLeftCell="A25" workbookViewId="0">
      <selection activeCell="F27" sqref="F27"/>
    </sheetView>
  </sheetViews>
  <sheetFormatPr defaultRowHeight="14.4"/>
  <cols>
    <col min="3" max="3" width="13.109375" style="1" bestFit="1" customWidth="1"/>
    <col min="4" max="4" width="13.109375" style="1" customWidth="1"/>
    <col min="5" max="5" width="16.109375" style="1" customWidth="1"/>
    <col min="6" max="6" width="19.21875" style="1" customWidth="1"/>
    <col min="7" max="7" width="14.88671875" style="1" bestFit="1" customWidth="1"/>
    <col min="8" max="8" width="38.109375" style="4" bestFit="1" customWidth="1"/>
    <col min="9" max="9" width="12" style="4" customWidth="1"/>
    <col min="10" max="10" width="4.33203125" style="4" customWidth="1"/>
    <col min="11" max="11" width="3.109375" customWidth="1"/>
    <col min="12" max="12" width="1.21875" customWidth="1"/>
  </cols>
  <sheetData>
    <row r="2" spans="2:12">
      <c r="B2" s="2" t="s">
        <v>52</v>
      </c>
    </row>
    <row r="3" spans="2:12" ht="15" thickBot="1">
      <c r="B3" s="2"/>
    </row>
    <row r="4" spans="2:12" ht="52.8" customHeight="1" thickBot="1">
      <c r="B4" s="46" t="s">
        <v>93</v>
      </c>
      <c r="C4" s="47"/>
      <c r="D4" s="47"/>
      <c r="E4" s="47"/>
      <c r="F4" s="47"/>
      <c r="G4" s="47"/>
      <c r="H4" s="47"/>
      <c r="I4" s="47"/>
      <c r="J4" s="47"/>
      <c r="K4" s="47"/>
      <c r="L4" s="48"/>
    </row>
    <row r="6" spans="2:12">
      <c r="E6" s="1" t="s">
        <v>53</v>
      </c>
      <c r="F6" s="3">
        <v>7220</v>
      </c>
      <c r="G6" s="1" t="s">
        <v>54</v>
      </c>
      <c r="J6" s="29"/>
    </row>
    <row r="7" spans="2:12">
      <c r="E7" s="1" t="s">
        <v>55</v>
      </c>
      <c r="F7" s="3">
        <v>6390</v>
      </c>
      <c r="G7" s="1" t="s">
        <v>54</v>
      </c>
    </row>
    <row r="8" spans="2:12">
      <c r="E8" s="1" t="s">
        <v>56</v>
      </c>
      <c r="F8" s="3">
        <v>12450</v>
      </c>
      <c r="G8" s="1" t="s">
        <v>54</v>
      </c>
    </row>
    <row r="9" spans="2:12" ht="15.6">
      <c r="E9" s="1" t="s">
        <v>59</v>
      </c>
      <c r="F9" s="3">
        <v>340</v>
      </c>
      <c r="G9" s="1" t="s">
        <v>57</v>
      </c>
      <c r="K9" s="30"/>
    </row>
    <row r="10" spans="2:12" ht="15.6">
      <c r="E10" s="33" t="s">
        <v>61</v>
      </c>
      <c r="F10" s="34">
        <f>(F6+F7-F8)/1000</f>
        <v>1.1599999999999999</v>
      </c>
      <c r="G10" s="11" t="s">
        <v>60</v>
      </c>
      <c r="H10" s="35" t="s">
        <v>64</v>
      </c>
    </row>
    <row r="11" spans="2:12" ht="15" thickBot="1"/>
    <row r="12" spans="2:12" ht="30.6" thickBot="1">
      <c r="C12" s="20" t="s">
        <v>35</v>
      </c>
      <c r="D12" s="31" t="s">
        <v>62</v>
      </c>
      <c r="E12" s="31" t="s">
        <v>63</v>
      </c>
      <c r="F12" s="32" t="s">
        <v>58</v>
      </c>
    </row>
    <row r="13" spans="2:12">
      <c r="C13" s="19">
        <v>25</v>
      </c>
      <c r="D13" s="19">
        <f>$F$9/C13</f>
        <v>13.6</v>
      </c>
      <c r="E13" s="19">
        <f t="shared" ref="E13:E41" si="0">2*$F$10/D13</f>
        <v>0.17058823529411765</v>
      </c>
      <c r="F13" s="24">
        <f>5+20*(LOG10((SQRT(2*3.1415*ABS(E13)))/(TANH(SQRT(2*3.1415*ABS(E13))))))</f>
        <v>7.5037303698749902</v>
      </c>
    </row>
    <row r="14" spans="2:12">
      <c r="C14" s="10">
        <v>31.5</v>
      </c>
      <c r="D14" s="19">
        <f t="shared" ref="D14:D41" si="1">$F$9/C14</f>
        <v>10.793650793650794</v>
      </c>
      <c r="E14" s="19">
        <f t="shared" si="0"/>
        <v>0.21494117647058822</v>
      </c>
      <c r="F14" s="24">
        <f t="shared" ref="F14:F41" si="2">5+20*(LOG10((SQRT(2*3.1415*ABS(E14)))/(TANH(SQRT(2*3.1415*ABS(E14))))))</f>
        <v>8.0103585949364806</v>
      </c>
    </row>
    <row r="15" spans="2:12">
      <c r="C15" s="10">
        <v>40</v>
      </c>
      <c r="D15" s="19">
        <f t="shared" si="1"/>
        <v>8.5</v>
      </c>
      <c r="E15" s="19">
        <f t="shared" si="0"/>
        <v>0.27294117647058824</v>
      </c>
      <c r="F15" s="24">
        <f t="shared" si="2"/>
        <v>8.6104937480682597</v>
      </c>
    </row>
    <row r="16" spans="2:12">
      <c r="C16" s="10">
        <v>50</v>
      </c>
      <c r="D16" s="19">
        <f t="shared" si="1"/>
        <v>6.8</v>
      </c>
      <c r="E16" s="19">
        <f t="shared" si="0"/>
        <v>0.3411764705882353</v>
      </c>
      <c r="F16" s="24">
        <f t="shared" si="2"/>
        <v>9.2416073594844868</v>
      </c>
    </row>
    <row r="17" spans="3:8">
      <c r="C17" s="10">
        <v>63</v>
      </c>
      <c r="D17" s="19">
        <f t="shared" si="1"/>
        <v>5.3968253968253972</v>
      </c>
      <c r="E17" s="19">
        <f t="shared" si="0"/>
        <v>0.42988235294117644</v>
      </c>
      <c r="F17" s="24">
        <f t="shared" si="2"/>
        <v>9.9646351191054592</v>
      </c>
    </row>
    <row r="18" spans="3:8">
      <c r="C18" s="10">
        <v>80</v>
      </c>
      <c r="D18" s="19">
        <f t="shared" si="1"/>
        <v>4.25</v>
      </c>
      <c r="E18" s="19">
        <f t="shared" si="0"/>
        <v>0.54588235294117649</v>
      </c>
      <c r="F18" s="24">
        <f t="shared" si="2"/>
        <v>10.780553684259528</v>
      </c>
    </row>
    <row r="19" spans="3:8">
      <c r="C19" s="10">
        <v>100</v>
      </c>
      <c r="D19" s="19">
        <f t="shared" si="1"/>
        <v>3.4</v>
      </c>
      <c r="E19" s="19">
        <f t="shared" si="0"/>
        <v>0.68235294117647061</v>
      </c>
      <c r="F19" s="24">
        <f t="shared" si="2"/>
        <v>11.598082568759388</v>
      </c>
    </row>
    <row r="20" spans="3:8">
      <c r="C20" s="10">
        <v>125</v>
      </c>
      <c r="D20" s="19">
        <f t="shared" si="1"/>
        <v>2.72</v>
      </c>
      <c r="E20" s="19">
        <f t="shared" si="0"/>
        <v>0.85294117647058809</v>
      </c>
      <c r="F20" s="24">
        <f t="shared" si="2"/>
        <v>12.460338622096106</v>
      </c>
    </row>
    <row r="21" spans="3:8">
      <c r="C21" s="10">
        <v>160</v>
      </c>
      <c r="D21" s="19">
        <f t="shared" si="1"/>
        <v>2.125</v>
      </c>
      <c r="E21" s="19">
        <f t="shared" si="0"/>
        <v>1.091764705882353</v>
      </c>
      <c r="F21" s="24">
        <f t="shared" si="2"/>
        <v>13.455207223759427</v>
      </c>
    </row>
    <row r="22" spans="3:8">
      <c r="C22" s="10">
        <v>200</v>
      </c>
      <c r="D22" s="19">
        <f t="shared" si="1"/>
        <v>1.7</v>
      </c>
      <c r="E22" s="19">
        <f t="shared" si="0"/>
        <v>1.3647058823529412</v>
      </c>
      <c r="F22" s="24">
        <f t="shared" si="2"/>
        <v>14.381769618743281</v>
      </c>
    </row>
    <row r="23" spans="3:8">
      <c r="C23" s="10">
        <v>250</v>
      </c>
      <c r="D23" s="19">
        <f t="shared" si="1"/>
        <v>1.36</v>
      </c>
      <c r="E23" s="19">
        <f t="shared" si="0"/>
        <v>1.7058823529411762</v>
      </c>
      <c r="F23" s="24">
        <f t="shared" si="2"/>
        <v>15.326062504300191</v>
      </c>
    </row>
    <row r="24" spans="3:8">
      <c r="C24" s="10">
        <v>315</v>
      </c>
      <c r="D24" s="19">
        <f t="shared" si="1"/>
        <v>1.0793650793650793</v>
      </c>
      <c r="E24" s="19">
        <f t="shared" si="0"/>
        <v>2.1494117647058824</v>
      </c>
      <c r="F24" s="24">
        <f t="shared" si="2"/>
        <v>16.316032433427271</v>
      </c>
    </row>
    <row r="25" spans="3:8">
      <c r="C25" s="10">
        <v>400</v>
      </c>
      <c r="D25" s="19">
        <f t="shared" si="1"/>
        <v>0.85</v>
      </c>
      <c r="E25" s="19">
        <f t="shared" si="0"/>
        <v>2.7294117647058824</v>
      </c>
      <c r="F25" s="24">
        <f t="shared" si="2"/>
        <v>17.346755706057269</v>
      </c>
    </row>
    <row r="26" spans="3:8">
      <c r="C26" s="10">
        <v>500</v>
      </c>
      <c r="D26" s="19">
        <f t="shared" si="1"/>
        <v>0.68</v>
      </c>
      <c r="E26" s="19">
        <f t="shared" si="0"/>
        <v>3.4117647058823524</v>
      </c>
      <c r="F26" s="24">
        <f t="shared" si="2"/>
        <v>18.313114615660663</v>
      </c>
    </row>
    <row r="27" spans="3:8">
      <c r="C27" s="10">
        <v>630</v>
      </c>
      <c r="D27" s="19">
        <f t="shared" si="1"/>
        <v>0.53968253968253965</v>
      </c>
      <c r="E27" s="19">
        <f t="shared" si="0"/>
        <v>4.2988235294117647</v>
      </c>
      <c r="F27" s="24">
        <f t="shared" si="2"/>
        <v>19.315698546540084</v>
      </c>
      <c r="H27" s="4" t="s">
        <v>65</v>
      </c>
    </row>
    <row r="28" spans="3:8">
      <c r="C28" s="10">
        <v>800</v>
      </c>
      <c r="D28" s="19">
        <f t="shared" si="1"/>
        <v>0.42499999999999999</v>
      </c>
      <c r="E28" s="19">
        <f t="shared" si="0"/>
        <v>5.4588235294117649</v>
      </c>
      <c r="F28" s="24">
        <f t="shared" si="2"/>
        <v>20.352803382589894</v>
      </c>
    </row>
    <row r="29" spans="3:8">
      <c r="C29" s="10">
        <v>1000</v>
      </c>
      <c r="D29" s="19">
        <f t="shared" si="1"/>
        <v>0.34</v>
      </c>
      <c r="E29" s="19">
        <f t="shared" si="0"/>
        <v>6.8235294117647047</v>
      </c>
      <c r="F29" s="24">
        <f t="shared" si="2"/>
        <v>21.321796969515209</v>
      </c>
    </row>
    <row r="30" spans="3:8">
      <c r="C30" s="10">
        <v>1250</v>
      </c>
      <c r="D30" s="19">
        <f t="shared" si="1"/>
        <v>0.27200000000000002</v>
      </c>
      <c r="E30" s="19">
        <f t="shared" si="0"/>
        <v>8.5294117647058805</v>
      </c>
      <c r="F30" s="24">
        <f t="shared" si="2"/>
        <v>22.290869014326315</v>
      </c>
    </row>
    <row r="31" spans="3:8">
      <c r="C31" s="10">
        <v>1600</v>
      </c>
      <c r="D31" s="19">
        <f t="shared" si="1"/>
        <v>0.21249999999999999</v>
      </c>
      <c r="E31" s="19">
        <f t="shared" si="0"/>
        <v>10.91764705882353</v>
      </c>
      <c r="F31" s="24">
        <f t="shared" si="2"/>
        <v>23.362962213880504</v>
      </c>
    </row>
    <row r="32" spans="3:8">
      <c r="C32" s="10">
        <v>2000</v>
      </c>
      <c r="D32" s="19">
        <f t="shared" si="1"/>
        <v>0.17</v>
      </c>
      <c r="E32" s="19">
        <f t="shared" si="0"/>
        <v>13.647058823529409</v>
      </c>
      <c r="F32" s="24">
        <f t="shared" si="2"/>
        <v>24.332061389632212</v>
      </c>
    </row>
    <row r="33" spans="3:6">
      <c r="C33" s="10">
        <v>2500</v>
      </c>
      <c r="D33" s="19">
        <f t="shared" si="1"/>
        <v>0.13600000000000001</v>
      </c>
      <c r="E33" s="19">
        <f t="shared" si="0"/>
        <v>17.058823529411761</v>
      </c>
      <c r="F33" s="24">
        <f t="shared" si="2"/>
        <v>25.3011613800474</v>
      </c>
    </row>
    <row r="34" spans="3:6">
      <c r="C34" s="10">
        <v>3150</v>
      </c>
      <c r="D34" s="19">
        <f t="shared" si="1"/>
        <v>0.10793650793650794</v>
      </c>
      <c r="E34" s="19">
        <f t="shared" si="0"/>
        <v>21.494117647058822</v>
      </c>
      <c r="F34" s="24">
        <f t="shared" si="2"/>
        <v>26.304866814941352</v>
      </c>
    </row>
    <row r="35" spans="3:6">
      <c r="C35" s="10">
        <v>4000</v>
      </c>
      <c r="D35" s="19">
        <f t="shared" si="1"/>
        <v>8.5000000000000006E-2</v>
      </c>
      <c r="E35" s="19">
        <f t="shared" si="0"/>
        <v>27.294117647058819</v>
      </c>
      <c r="F35" s="24">
        <f t="shared" si="2"/>
        <v>27.342361188998801</v>
      </c>
    </row>
    <row r="36" spans="3:6">
      <c r="C36" s="10">
        <v>5000</v>
      </c>
      <c r="D36" s="19">
        <f t="shared" si="1"/>
        <v>6.8000000000000005E-2</v>
      </c>
      <c r="E36" s="19">
        <f t="shared" si="0"/>
        <v>34.117647058823522</v>
      </c>
      <c r="F36" s="24">
        <f t="shared" si="2"/>
        <v>28.311461319009361</v>
      </c>
    </row>
    <row r="37" spans="3:6">
      <c r="C37" s="10">
        <v>6300</v>
      </c>
      <c r="D37" s="19">
        <f t="shared" si="1"/>
        <v>5.3968253968253971E-2</v>
      </c>
      <c r="E37" s="19">
        <f t="shared" si="0"/>
        <v>42.988235294117644</v>
      </c>
      <c r="F37" s="24">
        <f t="shared" si="2"/>
        <v>29.315166770181747</v>
      </c>
    </row>
    <row r="38" spans="3:6">
      <c r="C38" s="10">
        <v>8000</v>
      </c>
      <c r="D38" s="19">
        <f t="shared" si="1"/>
        <v>4.2500000000000003E-2</v>
      </c>
      <c r="E38" s="19">
        <f t="shared" si="0"/>
        <v>54.588235294117638</v>
      </c>
      <c r="F38" s="24">
        <f t="shared" si="2"/>
        <v>30.352661145565275</v>
      </c>
    </row>
    <row r="39" spans="3:6">
      <c r="C39" s="10">
        <v>10000</v>
      </c>
      <c r="D39" s="19">
        <f t="shared" si="1"/>
        <v>3.4000000000000002E-2</v>
      </c>
      <c r="E39" s="19">
        <f t="shared" si="0"/>
        <v>68.235294117647044</v>
      </c>
      <c r="F39" s="24">
        <f t="shared" si="2"/>
        <v>31.321761275645837</v>
      </c>
    </row>
    <row r="40" spans="3:6">
      <c r="C40" s="10">
        <v>12500</v>
      </c>
      <c r="D40" s="19">
        <f t="shared" si="1"/>
        <v>2.7199999999999998E-2</v>
      </c>
      <c r="E40" s="19">
        <f t="shared" si="0"/>
        <v>85.294117647058826</v>
      </c>
      <c r="F40" s="24">
        <f t="shared" si="2"/>
        <v>32.290861405726403</v>
      </c>
    </row>
    <row r="41" spans="3:6">
      <c r="C41" s="10">
        <v>16000</v>
      </c>
      <c r="D41" s="19">
        <f t="shared" si="1"/>
        <v>2.1250000000000002E-2</v>
      </c>
      <c r="E41" s="19">
        <f t="shared" si="0"/>
        <v>109.17647058823528</v>
      </c>
      <c r="F41" s="24">
        <f t="shared" si="2"/>
        <v>33.362961102205091</v>
      </c>
    </row>
  </sheetData>
  <mergeCells count="1">
    <mergeCell ref="B4:L4"/>
  </mergeCells>
  <pageMargins left="0.7" right="0.7" top="0.75" bottom="0.75" header="0.3" footer="0.3"/>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98236-6623-4F88-B202-E6A247D85EFC}">
  <dimension ref="B2:L38"/>
  <sheetViews>
    <sheetView topLeftCell="A10" workbookViewId="0">
      <selection activeCell="C16" sqref="C16"/>
    </sheetView>
  </sheetViews>
  <sheetFormatPr defaultRowHeight="14.4"/>
  <cols>
    <col min="3" max="3" width="13.109375" style="1" bestFit="1" customWidth="1"/>
    <col min="4" max="4" width="13.109375" style="1" customWidth="1"/>
    <col min="5" max="5" width="18.88671875" style="1" customWidth="1"/>
    <col min="6" max="6" width="11.33203125" style="1" customWidth="1"/>
    <col min="7" max="7" width="14.88671875" style="1" bestFit="1" customWidth="1"/>
    <col min="8" max="8" width="38.109375" style="4" bestFit="1" customWidth="1"/>
    <col min="9" max="9" width="12" style="4" customWidth="1"/>
    <col min="10" max="10" width="4.33203125" style="4" customWidth="1"/>
    <col min="11" max="11" width="3.109375" customWidth="1"/>
    <col min="12" max="12" width="1.21875" customWidth="1"/>
  </cols>
  <sheetData>
    <row r="2" spans="2:12">
      <c r="B2" s="2" t="s">
        <v>89</v>
      </c>
    </row>
    <row r="3" spans="2:12" ht="15" thickBot="1">
      <c r="B3" s="2"/>
    </row>
    <row r="4" spans="2:12" ht="42.6" customHeight="1" thickBot="1">
      <c r="B4" s="46" t="s">
        <v>86</v>
      </c>
      <c r="C4" s="47"/>
      <c r="D4" s="47"/>
      <c r="E4" s="47"/>
      <c r="F4" s="47"/>
      <c r="G4" s="47"/>
      <c r="H4" s="47"/>
      <c r="I4" s="47"/>
      <c r="J4" s="47"/>
      <c r="K4" s="47"/>
      <c r="L4" s="48"/>
    </row>
    <row r="5" spans="2:12">
      <c r="F5" s="1" t="s">
        <v>66</v>
      </c>
    </row>
    <row r="6" spans="2:12">
      <c r="E6" s="1" t="s">
        <v>53</v>
      </c>
      <c r="F6" s="3">
        <v>15</v>
      </c>
      <c r="G6" s="1" t="s">
        <v>60</v>
      </c>
      <c r="J6" s="29"/>
    </row>
    <row r="7" spans="2:12">
      <c r="F7" s="3"/>
    </row>
    <row r="8" spans="2:12">
      <c r="F8" s="3" t="s">
        <v>67</v>
      </c>
    </row>
    <row r="9" spans="2:12" ht="15.6">
      <c r="D9" s="1" t="s">
        <v>68</v>
      </c>
      <c r="E9" s="1" t="s">
        <v>72</v>
      </c>
      <c r="F9" s="3">
        <v>102</v>
      </c>
      <c r="G9" s="1" t="s">
        <v>7</v>
      </c>
      <c r="K9" s="30"/>
    </row>
    <row r="10" spans="2:12">
      <c r="F10" s="3"/>
      <c r="K10" s="30"/>
    </row>
    <row r="11" spans="2:12">
      <c r="F11" s="3"/>
      <c r="K11" s="30"/>
    </row>
    <row r="12" spans="2:12" ht="15.6">
      <c r="B12" t="s">
        <v>79</v>
      </c>
      <c r="D12" s="1" t="s">
        <v>80</v>
      </c>
      <c r="E12" s="1">
        <v>2.0000000000000002E-5</v>
      </c>
      <c r="F12" s="3" t="s">
        <v>5</v>
      </c>
      <c r="K12" s="30"/>
    </row>
    <row r="13" spans="2:12">
      <c r="F13" s="3"/>
      <c r="K13" s="30"/>
    </row>
    <row r="14" spans="2:12" ht="30.6" customHeight="1">
      <c r="B14" s="39" t="s">
        <v>73</v>
      </c>
      <c r="C14" s="39"/>
      <c r="D14" s="39"/>
      <c r="E14" s="39"/>
      <c r="F14" s="3"/>
    </row>
    <row r="16" spans="2:12" ht="15.6">
      <c r="B16" t="s">
        <v>76</v>
      </c>
      <c r="C16" s="36">
        <f>$F$9-10*LOG10(2*PI()*$F$6^2)</f>
        <v>70.496376135305226</v>
      </c>
      <c r="D16" s="1" t="s">
        <v>7</v>
      </c>
      <c r="E16" s="44" t="s">
        <v>84</v>
      </c>
      <c r="F16" s="44"/>
      <c r="G16" s="44"/>
    </row>
    <row r="18" spans="2:5">
      <c r="B18" s="38"/>
      <c r="C18" s="38"/>
      <c r="D18" s="38"/>
      <c r="E18" s="38"/>
    </row>
    <row r="19" spans="2:5">
      <c r="B19" s="38"/>
      <c r="C19" s="38"/>
      <c r="D19" s="38"/>
      <c r="E19" s="38"/>
    </row>
    <row r="29" spans="2:5">
      <c r="C29" s="43" t="s">
        <v>90</v>
      </c>
      <c r="D29" s="43"/>
      <c r="E29" s="43"/>
    </row>
    <row r="38" spans="3:3">
      <c r="C38" s="36"/>
    </row>
  </sheetData>
  <mergeCells count="4">
    <mergeCell ref="C29:E29"/>
    <mergeCell ref="B4:L4"/>
    <mergeCell ref="B14:E14"/>
    <mergeCell ref="E16:G1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F3E1-E964-4BB9-A7F8-7111B255A6B4}">
  <dimension ref="B2:L38"/>
  <sheetViews>
    <sheetView topLeftCell="A16" workbookViewId="0">
      <selection activeCell="F10" sqref="F10"/>
    </sheetView>
  </sheetViews>
  <sheetFormatPr defaultRowHeight="14.4"/>
  <cols>
    <col min="3" max="3" width="13.109375" style="1" bestFit="1" customWidth="1"/>
    <col min="4" max="4" width="13.109375" style="1" customWidth="1"/>
    <col min="5" max="5" width="18.88671875" style="1" customWidth="1"/>
    <col min="6" max="6" width="11.33203125" style="1" customWidth="1"/>
    <col min="7" max="7" width="14.88671875" style="1" bestFit="1" customWidth="1"/>
    <col min="8" max="8" width="38.109375" style="4" bestFit="1" customWidth="1"/>
    <col min="9" max="9" width="12" style="4" customWidth="1"/>
    <col min="10" max="10" width="4.33203125" style="4" customWidth="1"/>
    <col min="11" max="11" width="3.109375" customWidth="1"/>
    <col min="12" max="12" width="1.21875" customWidth="1"/>
  </cols>
  <sheetData>
    <row r="2" spans="2:12">
      <c r="B2" s="2" t="s">
        <v>88</v>
      </c>
    </row>
    <row r="3" spans="2:12" ht="15" thickBot="1">
      <c r="B3" s="2"/>
    </row>
    <row r="4" spans="2:12" ht="50.4" customHeight="1" thickBot="1">
      <c r="B4" s="46" t="s">
        <v>87</v>
      </c>
      <c r="C4" s="47"/>
      <c r="D4" s="47"/>
      <c r="E4" s="47"/>
      <c r="F4" s="47"/>
      <c r="G4" s="47"/>
      <c r="H4" s="47"/>
      <c r="I4" s="47"/>
      <c r="J4" s="47"/>
      <c r="K4" s="47"/>
      <c r="L4" s="48"/>
    </row>
    <row r="5" spans="2:12">
      <c r="F5" s="1" t="s">
        <v>94</v>
      </c>
    </row>
    <row r="6" spans="2:12">
      <c r="E6" s="1" t="s">
        <v>53</v>
      </c>
      <c r="F6" s="3">
        <v>87</v>
      </c>
      <c r="G6" s="1" t="s">
        <v>60</v>
      </c>
      <c r="J6" s="29"/>
    </row>
    <row r="7" spans="2:12">
      <c r="E7" s="1" t="s">
        <v>55</v>
      </c>
      <c r="F7" s="3">
        <v>105</v>
      </c>
      <c r="G7" s="1" t="s">
        <v>60</v>
      </c>
    </row>
    <row r="8" spans="2:12">
      <c r="F8" s="3" t="s">
        <v>67</v>
      </c>
    </row>
    <row r="9" spans="2:12" ht="15.6">
      <c r="D9" s="1" t="s">
        <v>68</v>
      </c>
      <c r="E9" s="1" t="s">
        <v>72</v>
      </c>
      <c r="F9" s="3">
        <v>95</v>
      </c>
      <c r="G9" s="1" t="s">
        <v>7</v>
      </c>
      <c r="K9" s="30"/>
    </row>
    <row r="10" spans="2:12" ht="15.6">
      <c r="D10" s="1" t="s">
        <v>69</v>
      </c>
      <c r="E10" s="1" t="s">
        <v>71</v>
      </c>
      <c r="F10" s="3">
        <v>105</v>
      </c>
      <c r="G10" s="1" t="s">
        <v>7</v>
      </c>
      <c r="K10" s="30"/>
    </row>
    <row r="11" spans="2:12">
      <c r="F11" s="3"/>
      <c r="K11" s="30"/>
    </row>
    <row r="12" spans="2:12" ht="15.6">
      <c r="B12" t="s">
        <v>79</v>
      </c>
      <c r="D12" s="1" t="s">
        <v>80</v>
      </c>
      <c r="E12" s="1">
        <v>2.0000000000000002E-5</v>
      </c>
      <c r="F12" s="3" t="s">
        <v>5</v>
      </c>
      <c r="H12" s="4">
        <f>PI()</f>
        <v>3.1415926535897931</v>
      </c>
      <c r="K12" s="30"/>
    </row>
    <row r="13" spans="2:12">
      <c r="F13" s="3"/>
      <c r="K13" s="30"/>
    </row>
    <row r="14" spans="2:12" ht="30.6" customHeight="1">
      <c r="B14" s="39" t="s">
        <v>73</v>
      </c>
      <c r="C14" s="39"/>
      <c r="D14" s="39"/>
      <c r="E14" s="39"/>
      <c r="F14" s="3"/>
    </row>
    <row r="16" spans="2:12" ht="15.6">
      <c r="B16" t="s">
        <v>76</v>
      </c>
      <c r="C16" s="36">
        <f>$F$9-10*LOG10(2*PI()*$F$6^2)</f>
        <v>48.227816264046481</v>
      </c>
      <c r="D16" s="1" t="s">
        <v>7</v>
      </c>
      <c r="E16" s="44" t="s">
        <v>84</v>
      </c>
      <c r="F16" s="44"/>
      <c r="G16" s="44"/>
    </row>
    <row r="18" spans="2:7">
      <c r="B18" s="39" t="s">
        <v>74</v>
      </c>
      <c r="C18" s="39"/>
      <c r="D18" s="39"/>
      <c r="E18" s="39"/>
    </row>
    <row r="19" spans="2:7">
      <c r="B19" s="39"/>
      <c r="C19" s="39"/>
      <c r="D19" s="39"/>
      <c r="E19" s="39"/>
    </row>
    <row r="21" spans="2:7" ht="15.6">
      <c r="B21" t="s">
        <v>75</v>
      </c>
      <c r="C21" s="36">
        <f>$F$10-10*LOG10(2*PI()*$F$7^2)</f>
        <v>56.594415335020088</v>
      </c>
      <c r="D21" s="1" t="s">
        <v>7</v>
      </c>
      <c r="E21" s="44" t="s">
        <v>84</v>
      </c>
      <c r="F21" s="44"/>
      <c r="G21" s="44"/>
    </row>
    <row r="24" spans="2:7" ht="28.2" customHeight="1">
      <c r="B24" s="39" t="s">
        <v>77</v>
      </c>
      <c r="C24" s="39"/>
      <c r="D24" s="39"/>
      <c r="E24" s="39"/>
    </row>
    <row r="26" spans="2:7" ht="15.6">
      <c r="B26" t="s">
        <v>10</v>
      </c>
      <c r="C26" s="37">
        <f>$E$12*10^(0.1*C16)</f>
        <v>1.3298774502440767</v>
      </c>
      <c r="D26" s="1" t="s">
        <v>5</v>
      </c>
    </row>
    <row r="28" spans="2:7" ht="29.4" customHeight="1">
      <c r="B28" s="39" t="s">
        <v>78</v>
      </c>
      <c r="C28" s="39"/>
      <c r="D28" s="39"/>
      <c r="E28" s="39"/>
    </row>
    <row r="30" spans="2:7" ht="15.6">
      <c r="B30" t="s">
        <v>11</v>
      </c>
      <c r="C30" s="37">
        <f>$E$12*10^(0.1*C21)</f>
        <v>9.130015801267497</v>
      </c>
      <c r="D30" s="1" t="s">
        <v>5</v>
      </c>
    </row>
    <row r="32" spans="2:7" ht="49.8" customHeight="1">
      <c r="B32" s="40" t="s">
        <v>85</v>
      </c>
      <c r="C32" s="40"/>
      <c r="D32" s="40"/>
      <c r="E32" s="40"/>
    </row>
    <row r="34" spans="2:10" ht="15.6">
      <c r="B34" t="s">
        <v>81</v>
      </c>
      <c r="C34" s="37">
        <f>SQRT(C26^2+C30^2)</f>
        <v>9.2263623689979717</v>
      </c>
      <c r="D34" s="1" t="s">
        <v>5</v>
      </c>
    </row>
    <row r="35" spans="2:10">
      <c r="H35" s="43" t="s">
        <v>70</v>
      </c>
      <c r="I35" s="43"/>
      <c r="J35" s="43"/>
    </row>
    <row r="36" spans="2:10" ht="31.8" customHeight="1">
      <c r="B36" s="45" t="s">
        <v>82</v>
      </c>
      <c r="C36" s="45"/>
      <c r="D36" s="45"/>
      <c r="E36" s="45"/>
    </row>
    <row r="38" spans="2:10" ht="15.6">
      <c r="B38" t="s">
        <v>83</v>
      </c>
      <c r="C38" s="36">
        <f>10*LOG10(C34/E12)</f>
        <v>56.640005120292194</v>
      </c>
      <c r="D38" s="1" t="s">
        <v>7</v>
      </c>
    </row>
  </sheetData>
  <mergeCells count="10">
    <mergeCell ref="B32:E32"/>
    <mergeCell ref="B36:E36"/>
    <mergeCell ref="E16:G16"/>
    <mergeCell ref="E21:G21"/>
    <mergeCell ref="H35:J35"/>
    <mergeCell ref="B4:L4"/>
    <mergeCell ref="B14:E14"/>
    <mergeCell ref="B18:E19"/>
    <mergeCell ref="B24:E24"/>
    <mergeCell ref="B28:E28"/>
  </mergeCells>
  <pageMargins left="0.7" right="0.7" top="0.75" bottom="0.75" header="0.3" footer="0.3"/>
  <pageSetup paperSize="9" orientation="portrait"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DC456-A04F-4E8D-90DD-49E9160BA2EF}">
  <dimension ref="B2:L48"/>
  <sheetViews>
    <sheetView tabSelected="1" workbookViewId="0">
      <selection activeCell="I10" sqref="I10"/>
    </sheetView>
  </sheetViews>
  <sheetFormatPr defaultRowHeight="14.4"/>
  <cols>
    <col min="3" max="3" width="13.109375" style="1" bestFit="1" customWidth="1"/>
    <col min="4" max="4" width="13.109375" style="1" customWidth="1"/>
    <col min="5" max="5" width="18.88671875" style="1" customWidth="1"/>
    <col min="6" max="6" width="11.33203125" style="1" customWidth="1"/>
    <col min="7" max="7" width="14.88671875" style="1" bestFit="1" customWidth="1"/>
    <col min="8" max="8" width="38.109375" style="4" bestFit="1" customWidth="1"/>
    <col min="9" max="9" width="12" style="4" customWidth="1"/>
    <col min="10" max="10" width="4.33203125" style="4" customWidth="1"/>
    <col min="11" max="11" width="3.109375" customWidth="1"/>
    <col min="12" max="12" width="1.21875" customWidth="1"/>
  </cols>
  <sheetData>
    <row r="2" spans="2:12">
      <c r="B2" s="2" t="s">
        <v>95</v>
      </c>
    </row>
    <row r="3" spans="2:12" ht="15" thickBot="1">
      <c r="B3" s="2"/>
    </row>
    <row r="4" spans="2:12" ht="42.6" customHeight="1" thickBot="1">
      <c r="B4" s="46" t="s">
        <v>96</v>
      </c>
      <c r="C4" s="47"/>
      <c r="D4" s="47"/>
      <c r="E4" s="47"/>
      <c r="F4" s="47"/>
      <c r="G4" s="47"/>
      <c r="H4" s="47"/>
      <c r="I4" s="47"/>
      <c r="J4" s="47"/>
      <c r="K4" s="47"/>
      <c r="L4" s="48"/>
    </row>
    <row r="5" spans="2:12">
      <c r="F5" s="1" t="s">
        <v>97</v>
      </c>
    </row>
    <row r="6" spans="2:12" ht="15.6">
      <c r="D6" s="1" t="s">
        <v>98</v>
      </c>
      <c r="E6" s="1" t="s">
        <v>107</v>
      </c>
      <c r="F6" s="3">
        <v>42</v>
      </c>
      <c r="G6" s="1" t="s">
        <v>7</v>
      </c>
      <c r="J6" s="29"/>
    </row>
    <row r="7" spans="2:12" ht="15.6">
      <c r="D7" s="1" t="s">
        <v>99</v>
      </c>
      <c r="E7" s="1" t="s">
        <v>108</v>
      </c>
      <c r="F7" s="3">
        <v>45</v>
      </c>
      <c r="G7" s="1" t="s">
        <v>7</v>
      </c>
      <c r="J7" s="29"/>
    </row>
    <row r="8" spans="2:12">
      <c r="F8" s="3"/>
    </row>
    <row r="9" spans="2:12">
      <c r="E9" s="1" t="s">
        <v>100</v>
      </c>
    </row>
    <row r="10" spans="2:12" ht="15.6">
      <c r="D10" s="1" t="s">
        <v>98</v>
      </c>
      <c r="E10" s="1" t="s">
        <v>101</v>
      </c>
      <c r="F10" s="3">
        <v>15</v>
      </c>
      <c r="G10" s="1" t="s">
        <v>103</v>
      </c>
      <c r="K10" s="30"/>
    </row>
    <row r="11" spans="2:12" ht="15.6">
      <c r="D11" s="1" t="s">
        <v>99</v>
      </c>
      <c r="E11" s="1" t="s">
        <v>102</v>
      </c>
      <c r="F11" s="3">
        <v>25</v>
      </c>
      <c r="G11" s="1" t="s">
        <v>103</v>
      </c>
      <c r="K11" s="30"/>
    </row>
    <row r="12" spans="2:12">
      <c r="F12" s="3"/>
      <c r="K12" s="30"/>
    </row>
    <row r="13" spans="2:12">
      <c r="E13" s="1" t="s">
        <v>104</v>
      </c>
      <c r="K13" s="30"/>
    </row>
    <row r="14" spans="2:12" ht="15.6">
      <c r="E14" s="1" t="s">
        <v>105</v>
      </c>
      <c r="F14" s="3">
        <v>480</v>
      </c>
      <c r="G14" s="1" t="s">
        <v>103</v>
      </c>
      <c r="K14" s="30"/>
    </row>
    <row r="15" spans="2:12" ht="15.6">
      <c r="E15" s="1" t="s">
        <v>106</v>
      </c>
      <c r="F15" s="3">
        <v>60</v>
      </c>
      <c r="G15" s="1" t="s">
        <v>103</v>
      </c>
      <c r="K15" s="30"/>
    </row>
    <row r="16" spans="2:12">
      <c r="F16" s="3"/>
      <c r="K16" s="30"/>
    </row>
    <row r="17" spans="2:11">
      <c r="F17" s="3"/>
      <c r="K17" s="30"/>
    </row>
    <row r="18" spans="2:11" ht="19.2" customHeight="1">
      <c r="B18" s="52" t="s">
        <v>113</v>
      </c>
      <c r="C18" s="52"/>
      <c r="D18" s="52"/>
      <c r="E18" s="52"/>
      <c r="F18" s="52"/>
      <c r="G18" s="52"/>
    </row>
    <row r="20" spans="2:11" ht="15.6">
      <c r="B20" t="s">
        <v>109</v>
      </c>
      <c r="C20" s="36">
        <f>10*LOG10(1/F15*(F10*10^(F6/10)+F11*10^(F7/10)))</f>
        <v>42.339700188104459</v>
      </c>
      <c r="D20" s="1" t="s">
        <v>7</v>
      </c>
      <c r="E20" s="44" t="s">
        <v>110</v>
      </c>
      <c r="F20" s="44"/>
      <c r="G20" s="44"/>
    </row>
    <row r="21" spans="2:11" ht="15.6">
      <c r="B21" t="s">
        <v>109</v>
      </c>
      <c r="C21" s="36">
        <f>10*LOG10(1/F14*(F10*10^(F6/10)+F11*10^(F7/10)))</f>
        <v>33.308800318185021</v>
      </c>
      <c r="D21" s="1" t="s">
        <v>7</v>
      </c>
      <c r="E21" s="44" t="s">
        <v>111</v>
      </c>
      <c r="F21" s="44"/>
      <c r="G21" s="44"/>
    </row>
    <row r="22" spans="2:11">
      <c r="B22" s="38"/>
      <c r="C22" s="38"/>
      <c r="D22" s="38"/>
      <c r="E22" s="38"/>
    </row>
    <row r="23" spans="2:11">
      <c r="B23" s="38"/>
      <c r="C23" s="38"/>
      <c r="D23" s="38"/>
      <c r="E23" s="38"/>
    </row>
    <row r="42" spans="3:5">
      <c r="C42" s="36"/>
    </row>
    <row r="48" spans="3:5">
      <c r="C48" s="43" t="s">
        <v>112</v>
      </c>
      <c r="D48" s="43"/>
      <c r="E48" s="43"/>
    </row>
  </sheetData>
  <mergeCells count="5">
    <mergeCell ref="B4:L4"/>
    <mergeCell ref="E20:G20"/>
    <mergeCell ref="C48:E48"/>
    <mergeCell ref="E21:G21"/>
    <mergeCell ref="B18:G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Zadanie 1</vt:lpstr>
      <vt:lpstr>Zadanie 2</vt:lpstr>
      <vt:lpstr>Zadanie 3</vt:lpstr>
      <vt:lpstr>Zadanie 4.</vt:lpstr>
      <vt:lpstr>Zadanie 5.</vt:lpstr>
      <vt:lpstr>Zadanie 6.</vt:lpstr>
      <vt:lpstr>Zadanie 7.</vt:lpstr>
      <vt:lpstr>Zadanie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zsdzi@interia.pl</dc:creator>
  <cp:lastModifiedBy>zsdzi@interia.pl</cp:lastModifiedBy>
  <cp:lastPrinted>2021-11-30T21:01:18Z</cp:lastPrinted>
  <dcterms:created xsi:type="dcterms:W3CDTF">2021-11-30T20:46:05Z</dcterms:created>
  <dcterms:modified xsi:type="dcterms:W3CDTF">2023-01-14T11:15:24Z</dcterms:modified>
</cp:coreProperties>
</file>